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2" activeTab="9"/>
  </bookViews>
  <sheets>
    <sheet name="封面" sheetId="1" r:id="rId1"/>
    <sheet name="基本情况表" sheetId="2" r:id="rId2"/>
    <sheet name="收入情况表" sheetId="3" r:id="rId3"/>
    <sheet name="教育成本归集表" sheetId="4" r:id="rId4"/>
    <sheet name="教育培养成本核定表" sheetId="5" r:id="rId5"/>
    <sheet name="学生人数核定表" sheetId="6" r:id="rId6"/>
    <sheet name="教职工人数核定表" sheetId="7" r:id="rId7"/>
    <sheet name="薪酬核定表" sheetId="8" r:id="rId8"/>
    <sheet name="固定资产折旧计算表" sheetId="9" r:id="rId9"/>
    <sheet name="承诺书"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<sst xmlns="http://schemas.openxmlformats.org/spreadsheetml/2006/main" count="383" uniqueCount="253">
  <si>
    <t>民办中小学教育定价成本监审表</t>
  </si>
  <si>
    <t>（2019-2021年度）</t>
  </si>
  <si>
    <r>
      <rPr>
        <sz val="16"/>
        <rFont val="宋体"/>
        <charset val="134"/>
      </rPr>
      <t>学校名称</t>
    </r>
    <r>
      <rPr>
        <sz val="16"/>
        <rFont val="Times New Roman"/>
        <charset val="134"/>
      </rPr>
      <t xml:space="preserve">  </t>
    </r>
    <r>
      <rPr>
        <sz val="16"/>
        <rFont val="宋体"/>
        <charset val="134"/>
      </rPr>
      <t>（公章）</t>
    </r>
  </si>
  <si>
    <t>祁阳市紫霞新教育小学</t>
  </si>
  <si>
    <r>
      <rPr>
        <sz val="16"/>
        <rFont val="宋体"/>
        <charset val="134"/>
      </rPr>
      <t>法人代表</t>
    </r>
    <r>
      <rPr>
        <sz val="16"/>
        <rFont val="Times New Roman"/>
        <charset val="134"/>
      </rPr>
      <t xml:space="preserve">  </t>
    </r>
  </si>
  <si>
    <t>刘伯桥</t>
  </si>
  <si>
    <r>
      <rPr>
        <sz val="16"/>
        <rFont val="宋体"/>
        <charset val="134"/>
      </rPr>
      <t>财务负责人</t>
    </r>
  </si>
  <si>
    <t>申思涵</t>
  </si>
  <si>
    <r>
      <rPr>
        <sz val="16"/>
        <rFont val="宋体"/>
        <charset val="134"/>
      </rPr>
      <t>填</t>
    </r>
    <r>
      <rPr>
        <sz val="16"/>
        <rFont val="Times New Roman"/>
        <charset val="134"/>
      </rPr>
      <t xml:space="preserve"> </t>
    </r>
    <r>
      <rPr>
        <sz val="16"/>
        <rFont val="宋体"/>
        <charset val="134"/>
      </rPr>
      <t>表</t>
    </r>
    <r>
      <rPr>
        <sz val="16"/>
        <rFont val="Times New Roman"/>
        <charset val="134"/>
      </rPr>
      <t xml:space="preserve"> </t>
    </r>
    <r>
      <rPr>
        <sz val="16"/>
        <rFont val="宋体"/>
        <charset val="134"/>
      </rPr>
      <t>人</t>
    </r>
    <r>
      <rPr>
        <sz val="16"/>
        <rFont val="Times New Roman"/>
        <charset val="134"/>
      </rPr>
      <t xml:space="preserve">  </t>
    </r>
  </si>
  <si>
    <r>
      <rPr>
        <sz val="16"/>
        <rFont val="宋体"/>
        <charset val="134"/>
      </rPr>
      <t>学校地址</t>
    </r>
  </si>
  <si>
    <t>白水镇书苑路69号</t>
  </si>
  <si>
    <r>
      <rPr>
        <sz val="16"/>
        <rFont val="宋体"/>
        <charset val="134"/>
      </rPr>
      <t>邮政编码</t>
    </r>
  </si>
  <si>
    <r>
      <rPr>
        <sz val="16"/>
        <rFont val="宋体"/>
        <charset val="134"/>
      </rPr>
      <t>电</t>
    </r>
    <r>
      <rPr>
        <sz val="16"/>
        <rFont val="Times New Roman"/>
        <charset val="134"/>
      </rPr>
      <t xml:space="preserve">    </t>
    </r>
    <r>
      <rPr>
        <sz val="16"/>
        <rFont val="宋体"/>
        <charset val="134"/>
      </rPr>
      <t>话</t>
    </r>
  </si>
  <si>
    <r>
      <rPr>
        <sz val="16"/>
        <rFont val="宋体"/>
        <charset val="134"/>
      </rPr>
      <t>日</t>
    </r>
    <r>
      <rPr>
        <sz val="16"/>
        <rFont val="Times New Roman"/>
        <charset val="134"/>
      </rPr>
      <t xml:space="preserve">    </t>
    </r>
    <r>
      <rPr>
        <sz val="16"/>
        <rFont val="宋体"/>
        <charset val="134"/>
      </rPr>
      <t>期</t>
    </r>
  </si>
  <si>
    <t>2022年7月10日</t>
  </si>
  <si>
    <r>
      <rPr>
        <sz val="16"/>
        <rFont val="黑体"/>
        <charset val="134"/>
      </rPr>
      <t>表</t>
    </r>
    <r>
      <rPr>
        <sz val="16"/>
        <rFont val="Times New Roman"/>
        <charset val="134"/>
      </rPr>
      <t>1</t>
    </r>
  </si>
  <si>
    <t>紫霞新教育小学基本情况表</t>
  </si>
  <si>
    <t>学校类别：</t>
  </si>
  <si>
    <r>
      <rPr>
        <b/>
        <sz val="12"/>
        <color indexed="8"/>
        <rFont val="宋体"/>
        <charset val="134"/>
      </rPr>
      <t>项　　目</t>
    </r>
  </si>
  <si>
    <r>
      <rPr>
        <b/>
        <sz val="12"/>
        <color indexed="8"/>
        <rFont val="Times New Roman"/>
        <charset val="134"/>
      </rPr>
      <t>2019</t>
    </r>
    <r>
      <rPr>
        <b/>
        <sz val="12"/>
        <color indexed="8"/>
        <rFont val="宋体"/>
        <charset val="134"/>
      </rPr>
      <t>年</t>
    </r>
  </si>
  <si>
    <r>
      <rPr>
        <b/>
        <sz val="12"/>
        <rFont val="Times New Roman"/>
        <charset val="134"/>
      </rPr>
      <t>2020</t>
    </r>
    <r>
      <rPr>
        <b/>
        <sz val="12"/>
        <rFont val="宋体"/>
        <charset val="134"/>
      </rPr>
      <t>年</t>
    </r>
  </si>
  <si>
    <r>
      <rPr>
        <b/>
        <sz val="12"/>
        <rFont val="Times New Roman"/>
        <charset val="134"/>
      </rPr>
      <t>2021</t>
    </r>
    <r>
      <rPr>
        <b/>
        <sz val="12"/>
        <rFont val="宋体"/>
        <charset val="134"/>
      </rPr>
      <t>年</t>
    </r>
  </si>
  <si>
    <r>
      <rPr>
        <b/>
        <sz val="12"/>
        <rFont val="宋体"/>
        <charset val="134"/>
      </rPr>
      <t>备注</t>
    </r>
  </si>
  <si>
    <r>
      <rPr>
        <b/>
        <sz val="12"/>
        <color indexed="8"/>
        <rFont val="宋体"/>
        <charset val="134"/>
      </rPr>
      <t>一、班级（个）</t>
    </r>
  </si>
  <si>
    <r>
      <rPr>
        <sz val="12"/>
        <rFont val="宋体"/>
        <charset val="134"/>
      </rPr>
      <t>数据来源于学生人数统计表（底稿）</t>
    </r>
  </si>
  <si>
    <r>
      <rPr>
        <sz val="12"/>
        <color indexed="8"/>
        <rFont val="宋体"/>
        <charset val="134"/>
      </rPr>
      <t>　　小学部</t>
    </r>
  </si>
  <si>
    <r>
      <rPr>
        <sz val="12"/>
        <color indexed="8"/>
        <rFont val="宋体"/>
        <charset val="134"/>
      </rPr>
      <t>　　初中部</t>
    </r>
  </si>
  <si>
    <r>
      <rPr>
        <sz val="12"/>
        <color rgb="FF000000"/>
        <rFont val="Times New Roman"/>
        <charset val="134"/>
      </rPr>
      <t xml:space="preserve">       </t>
    </r>
    <r>
      <rPr>
        <sz val="12"/>
        <color indexed="8"/>
        <rFont val="宋体"/>
        <charset val="134"/>
      </rPr>
      <t>高中部</t>
    </r>
  </si>
  <si>
    <r>
      <rPr>
        <b/>
        <sz val="12"/>
        <color indexed="8"/>
        <rFont val="宋体"/>
        <charset val="134"/>
      </rPr>
      <t>二、学生总数（人）</t>
    </r>
  </si>
  <si>
    <r>
      <rPr>
        <sz val="12"/>
        <color rgb="FF000000"/>
        <rFont val="Times New Roman"/>
        <charset val="134"/>
      </rPr>
      <t xml:space="preserve">        </t>
    </r>
    <r>
      <rPr>
        <sz val="12"/>
        <color indexed="8"/>
        <rFont val="宋体"/>
        <charset val="134"/>
      </rPr>
      <t>高中部</t>
    </r>
  </si>
  <si>
    <r>
      <rPr>
        <b/>
        <sz val="12"/>
        <rFont val="宋体"/>
        <charset val="134"/>
      </rPr>
      <t>三、标准学生总人数（人）</t>
    </r>
  </si>
  <si>
    <r>
      <rPr>
        <b/>
        <sz val="12"/>
        <color indexed="8"/>
        <rFont val="宋体"/>
        <charset val="134"/>
      </rPr>
      <t>四、教职工人数</t>
    </r>
  </si>
  <si>
    <r>
      <rPr>
        <sz val="12"/>
        <rFont val="宋体"/>
        <charset val="134"/>
      </rPr>
      <t>数据来源于教职工人数统计表（底稿）</t>
    </r>
  </si>
  <si>
    <r>
      <rPr>
        <sz val="12"/>
        <rFont val="宋体"/>
        <charset val="134"/>
      </rPr>
      <t>（一）在职教职工人数</t>
    </r>
  </si>
  <si>
    <r>
      <rPr>
        <sz val="12"/>
        <rFont val="Times New Roman"/>
        <charset val="134"/>
      </rPr>
      <t>1</t>
    </r>
    <r>
      <rPr>
        <sz val="12"/>
        <rFont val="宋体"/>
        <charset val="134"/>
      </rPr>
      <t>、教学人员</t>
    </r>
  </si>
  <si>
    <r>
      <rPr>
        <sz val="12"/>
        <color rgb="FF000000"/>
        <rFont val="Times New Roman"/>
        <charset val="134"/>
      </rPr>
      <t xml:space="preserve">              </t>
    </r>
    <r>
      <rPr>
        <sz val="12"/>
        <color indexed="8"/>
        <rFont val="宋体"/>
        <charset val="134"/>
      </rPr>
      <t>小学部</t>
    </r>
  </si>
  <si>
    <r>
      <rPr>
        <sz val="12"/>
        <color rgb="FF000000"/>
        <rFont val="Times New Roman"/>
        <charset val="134"/>
      </rPr>
      <t xml:space="preserve">             </t>
    </r>
    <r>
      <rPr>
        <sz val="12"/>
        <color indexed="8"/>
        <rFont val="宋体"/>
        <charset val="134"/>
      </rPr>
      <t>初中部</t>
    </r>
  </si>
  <si>
    <r>
      <rPr>
        <sz val="12"/>
        <color rgb="FF000000"/>
        <rFont val="Times New Roman"/>
        <charset val="134"/>
      </rPr>
      <t xml:space="preserve">             </t>
    </r>
    <r>
      <rPr>
        <sz val="12"/>
        <color indexed="8"/>
        <rFont val="宋体"/>
        <charset val="134"/>
      </rPr>
      <t>高中部</t>
    </r>
  </si>
  <si>
    <t xml:space="preserve">    其中：外籍老师人数</t>
  </si>
  <si>
    <r>
      <rPr>
        <sz val="12"/>
        <rFont val="Times New Roman"/>
        <charset val="134"/>
      </rPr>
      <t>2</t>
    </r>
    <r>
      <rPr>
        <sz val="12"/>
        <rFont val="宋体"/>
        <charset val="134"/>
      </rPr>
      <t>、教学辅助人员</t>
    </r>
  </si>
  <si>
    <r>
      <rPr>
        <sz val="12"/>
        <rFont val="Times New Roman"/>
        <charset val="134"/>
      </rPr>
      <t>3</t>
    </r>
    <r>
      <rPr>
        <sz val="12"/>
        <rFont val="宋体"/>
        <charset val="134"/>
      </rPr>
      <t>、行政管理人员</t>
    </r>
  </si>
  <si>
    <r>
      <rPr>
        <sz val="12"/>
        <rFont val="Times New Roman"/>
        <charset val="134"/>
      </rPr>
      <t>4</t>
    </r>
    <r>
      <rPr>
        <sz val="12"/>
        <rFont val="宋体"/>
        <charset val="134"/>
      </rPr>
      <t>、后勤工作人员</t>
    </r>
  </si>
  <si>
    <r>
      <rPr>
        <sz val="12"/>
        <rFont val="宋体"/>
        <charset val="134"/>
      </rPr>
      <t>（二）其他人员</t>
    </r>
  </si>
  <si>
    <r>
      <rPr>
        <sz val="12"/>
        <rFont val="Times New Roman"/>
        <charset val="134"/>
      </rPr>
      <t xml:space="preserve">    1</t>
    </r>
    <r>
      <rPr>
        <sz val="12"/>
        <rFont val="宋体"/>
        <charset val="134"/>
      </rPr>
      <t>、短期聘用人员</t>
    </r>
  </si>
  <si>
    <r>
      <rPr>
        <sz val="12"/>
        <rFont val="Times New Roman"/>
        <charset val="134"/>
      </rPr>
      <t xml:space="preserve">    2</t>
    </r>
    <r>
      <rPr>
        <sz val="12"/>
        <rFont val="宋体"/>
        <charset val="134"/>
      </rPr>
      <t>、离退休人员</t>
    </r>
  </si>
  <si>
    <r>
      <rPr>
        <sz val="12"/>
        <rFont val="Times New Roman"/>
        <charset val="134"/>
      </rPr>
      <t xml:space="preserve">    3</t>
    </r>
    <r>
      <rPr>
        <sz val="12"/>
        <rFont val="宋体"/>
        <charset val="134"/>
      </rPr>
      <t>、劳务派遣人员</t>
    </r>
  </si>
  <si>
    <r>
      <rPr>
        <sz val="12"/>
        <rFont val="Times New Roman"/>
        <charset val="134"/>
      </rPr>
      <t xml:space="preserve">    4</t>
    </r>
    <r>
      <rPr>
        <sz val="12"/>
        <rFont val="宋体"/>
        <charset val="134"/>
      </rPr>
      <t>、其他临时人员</t>
    </r>
  </si>
  <si>
    <r>
      <rPr>
        <b/>
        <sz val="12"/>
        <rFont val="宋体"/>
        <charset val="134"/>
      </rPr>
      <t>五、固定资产年末总值（元）</t>
    </r>
  </si>
  <si>
    <r>
      <rPr>
        <sz val="12"/>
        <rFont val="Times New Roman"/>
        <charset val="134"/>
      </rPr>
      <t xml:space="preserve">  1.</t>
    </r>
    <r>
      <rPr>
        <sz val="12"/>
        <rFont val="宋体"/>
        <charset val="134"/>
      </rPr>
      <t>房屋及构筑物（装修）</t>
    </r>
  </si>
  <si>
    <r>
      <rPr>
        <sz val="12"/>
        <rFont val="Times New Roman"/>
        <charset val="134"/>
      </rPr>
      <t xml:space="preserve">  2.</t>
    </r>
    <r>
      <rPr>
        <sz val="12"/>
        <rFont val="宋体"/>
        <charset val="134"/>
      </rPr>
      <t>通用设备</t>
    </r>
  </si>
  <si>
    <r>
      <rPr>
        <sz val="12"/>
        <rFont val="Times New Roman"/>
        <charset val="134"/>
      </rPr>
      <t xml:space="preserve">  3.</t>
    </r>
    <r>
      <rPr>
        <sz val="12"/>
        <rFont val="宋体"/>
        <charset val="134"/>
      </rPr>
      <t>专用设备</t>
    </r>
  </si>
  <si>
    <r>
      <rPr>
        <sz val="12"/>
        <rFont val="Times New Roman"/>
        <charset val="134"/>
      </rPr>
      <t xml:space="preserve">  4.</t>
    </r>
    <r>
      <rPr>
        <sz val="12"/>
        <rFont val="宋体"/>
        <charset val="134"/>
      </rPr>
      <t>家具、用具及装具</t>
    </r>
  </si>
  <si>
    <r>
      <rPr>
        <sz val="12"/>
        <color rgb="FF000000"/>
        <rFont val="Times New Roman"/>
        <charset val="134"/>
      </rPr>
      <t xml:space="preserve">      5.</t>
    </r>
    <r>
      <rPr>
        <sz val="12"/>
        <color indexed="8"/>
        <rFont val="宋体"/>
        <charset val="134"/>
      </rPr>
      <t>其他固定资产</t>
    </r>
  </si>
  <si>
    <r>
      <rPr>
        <sz val="16"/>
        <rFont val="黑体"/>
        <charset val="134"/>
      </rPr>
      <t>表</t>
    </r>
    <r>
      <rPr>
        <sz val="16"/>
        <rFont val="Times New Roman"/>
        <charset val="134"/>
      </rPr>
      <t>2</t>
    </r>
  </si>
  <si>
    <t>紫霞新教育小学收入情况表</t>
  </si>
  <si>
    <t xml:space="preserve">                               </t>
  </si>
  <si>
    <t>项      目</t>
  </si>
  <si>
    <t>2019年</t>
  </si>
  <si>
    <t>2020年</t>
  </si>
  <si>
    <t>2021年</t>
  </si>
  <si>
    <t>一、财政补助收入（元）</t>
  </si>
  <si>
    <t>（一）教育经费拨款</t>
  </si>
  <si>
    <t>其中：离退休人员拨款</t>
  </si>
  <si>
    <t>（二）科研经费拨款</t>
  </si>
  <si>
    <t>（三）其他</t>
  </si>
  <si>
    <t>二、上级补助收入（元）</t>
  </si>
  <si>
    <t>三、事业收入（元）</t>
  </si>
  <si>
    <t>（一）教育事业收入</t>
  </si>
  <si>
    <t>1、学费收入</t>
  </si>
  <si>
    <t>(1)小学生</t>
  </si>
  <si>
    <t>(2)初中生</t>
  </si>
  <si>
    <t>(3)高中生</t>
  </si>
  <si>
    <t>(4)其他</t>
  </si>
  <si>
    <t>2、住宿费收入</t>
  </si>
  <si>
    <t>3、服务费收入</t>
  </si>
  <si>
    <t>4、其他</t>
  </si>
  <si>
    <t>（二）科研事业收入</t>
  </si>
  <si>
    <t>四、经营收入（元）</t>
  </si>
  <si>
    <t>五、附属单位缴款（元）</t>
  </si>
  <si>
    <t>六、其他收入（元）</t>
  </si>
  <si>
    <t>其中：（一）利息收入</t>
  </si>
  <si>
    <t xml:space="preserve">      （二）捐赠收入</t>
  </si>
  <si>
    <t>合计</t>
  </si>
  <si>
    <r>
      <rPr>
        <sz val="16"/>
        <rFont val="黑体"/>
        <charset val="134"/>
      </rPr>
      <t>表</t>
    </r>
    <r>
      <rPr>
        <sz val="16"/>
        <rFont val="Times New Roman"/>
        <charset val="134"/>
      </rPr>
      <t>3</t>
    </r>
  </si>
  <si>
    <t>紫霞新教育小学教育成本归集表</t>
  </si>
  <si>
    <t>单位：元</t>
  </si>
  <si>
    <r>
      <rPr>
        <b/>
        <sz val="12"/>
        <rFont val="宋体"/>
        <charset val="134"/>
      </rPr>
      <t>项</t>
    </r>
    <r>
      <rPr>
        <b/>
        <sz val="12"/>
        <rFont val="Times New Roman"/>
        <charset val="134"/>
      </rPr>
      <t xml:space="preserve">  </t>
    </r>
    <r>
      <rPr>
        <b/>
        <sz val="12"/>
        <rFont val="宋体"/>
        <charset val="134"/>
      </rPr>
      <t>目</t>
    </r>
  </si>
  <si>
    <r>
      <rPr>
        <b/>
        <sz val="12"/>
        <rFont val="Times New Roman"/>
        <charset val="134"/>
      </rPr>
      <t>2019</t>
    </r>
    <r>
      <rPr>
        <b/>
        <sz val="12"/>
        <rFont val="宋体"/>
        <charset val="134"/>
      </rPr>
      <t>年上报数</t>
    </r>
  </si>
  <si>
    <r>
      <rPr>
        <b/>
        <sz val="12"/>
        <rFont val="宋体"/>
        <charset val="134"/>
      </rPr>
      <t>核增（减）</t>
    </r>
  </si>
  <si>
    <r>
      <rPr>
        <b/>
        <sz val="12"/>
        <rFont val="Times New Roman"/>
        <charset val="134"/>
      </rPr>
      <t>2019</t>
    </r>
    <r>
      <rPr>
        <b/>
        <sz val="12"/>
        <rFont val="宋体"/>
        <charset val="134"/>
      </rPr>
      <t>年核定数</t>
    </r>
  </si>
  <si>
    <r>
      <rPr>
        <b/>
        <sz val="12"/>
        <rFont val="Times New Roman"/>
        <charset val="134"/>
      </rPr>
      <t>2020</t>
    </r>
    <r>
      <rPr>
        <b/>
        <sz val="12"/>
        <rFont val="宋体"/>
        <charset val="134"/>
      </rPr>
      <t>年上报数</t>
    </r>
  </si>
  <si>
    <r>
      <rPr>
        <b/>
        <sz val="12"/>
        <rFont val="Times New Roman"/>
        <charset val="134"/>
      </rPr>
      <t>2020</t>
    </r>
    <r>
      <rPr>
        <b/>
        <sz val="12"/>
        <rFont val="宋体"/>
        <charset val="134"/>
      </rPr>
      <t>年核定数</t>
    </r>
  </si>
  <si>
    <r>
      <rPr>
        <b/>
        <sz val="12"/>
        <rFont val="Times New Roman"/>
        <charset val="134"/>
      </rPr>
      <t>2021</t>
    </r>
    <r>
      <rPr>
        <b/>
        <sz val="12"/>
        <rFont val="宋体"/>
        <charset val="134"/>
      </rPr>
      <t>年上报数</t>
    </r>
  </si>
  <si>
    <r>
      <rPr>
        <b/>
        <sz val="12"/>
        <rFont val="Times New Roman"/>
        <charset val="134"/>
      </rPr>
      <t>2021</t>
    </r>
    <r>
      <rPr>
        <b/>
        <sz val="12"/>
        <rFont val="宋体"/>
        <charset val="134"/>
      </rPr>
      <t>年核定数</t>
    </r>
  </si>
  <si>
    <r>
      <rPr>
        <b/>
        <sz val="12"/>
        <rFont val="宋体"/>
        <charset val="134"/>
      </rPr>
      <t>一、工资福利支出</t>
    </r>
  </si>
  <si>
    <r>
      <rPr>
        <sz val="12"/>
        <rFont val="Times New Roman"/>
        <charset val="134"/>
      </rPr>
      <t xml:space="preserve">  1.</t>
    </r>
    <r>
      <rPr>
        <sz val="12"/>
        <rFont val="宋体"/>
        <charset val="134"/>
      </rPr>
      <t>基本工资</t>
    </r>
  </si>
  <si>
    <r>
      <rPr>
        <sz val="12"/>
        <rFont val="Times New Roman"/>
        <charset val="134"/>
      </rPr>
      <t xml:space="preserve">  2.</t>
    </r>
    <r>
      <rPr>
        <sz val="12"/>
        <rFont val="宋体"/>
        <charset val="134"/>
      </rPr>
      <t>津贴</t>
    </r>
  </si>
  <si>
    <r>
      <rPr>
        <sz val="12"/>
        <rFont val="Times New Roman"/>
        <charset val="134"/>
      </rPr>
      <t xml:space="preserve">  3.</t>
    </r>
    <r>
      <rPr>
        <sz val="12"/>
        <rFont val="宋体"/>
        <charset val="134"/>
      </rPr>
      <t>奖金</t>
    </r>
  </si>
  <si>
    <r>
      <rPr>
        <sz val="12"/>
        <rFont val="Times New Roman"/>
        <charset val="134"/>
      </rPr>
      <t xml:space="preserve">  4.</t>
    </r>
    <r>
      <rPr>
        <sz val="12"/>
        <rFont val="宋体"/>
        <charset val="134"/>
      </rPr>
      <t>社会保险费</t>
    </r>
  </si>
  <si>
    <r>
      <rPr>
        <sz val="12"/>
        <rFont val="Times New Roman"/>
        <charset val="134"/>
      </rPr>
      <t xml:space="preserve">  5.</t>
    </r>
    <r>
      <rPr>
        <sz val="12"/>
        <rFont val="宋体"/>
        <charset val="134"/>
      </rPr>
      <t>住房公积金</t>
    </r>
  </si>
  <si>
    <r>
      <rPr>
        <sz val="12"/>
        <rFont val="Times New Roman"/>
        <charset val="134"/>
      </rPr>
      <t xml:space="preserve">  6.</t>
    </r>
    <r>
      <rPr>
        <sz val="12"/>
        <rFont val="宋体"/>
        <charset val="134"/>
      </rPr>
      <t>其他</t>
    </r>
  </si>
  <si>
    <r>
      <rPr>
        <b/>
        <sz val="12"/>
        <rFont val="宋体"/>
        <charset val="134"/>
      </rPr>
      <t>二、商品和服务支出</t>
    </r>
  </si>
  <si>
    <r>
      <rPr>
        <sz val="12"/>
        <color indexed="8"/>
        <rFont val="Times New Roman"/>
        <charset val="134"/>
      </rPr>
      <t xml:space="preserve">    1.</t>
    </r>
    <r>
      <rPr>
        <sz val="12"/>
        <color indexed="8"/>
        <rFont val="宋体"/>
        <charset val="134"/>
      </rPr>
      <t>办公费</t>
    </r>
  </si>
  <si>
    <r>
      <rPr>
        <sz val="12"/>
        <color rgb="FF000000"/>
        <rFont val="Times New Roman"/>
        <charset val="134"/>
      </rPr>
      <t xml:space="preserve">    2.</t>
    </r>
    <r>
      <rPr>
        <sz val="12"/>
        <color rgb="FF000000"/>
        <rFont val="宋体"/>
        <charset val="134"/>
      </rPr>
      <t>书籍资料</t>
    </r>
  </si>
  <si>
    <r>
      <rPr>
        <sz val="12"/>
        <color rgb="FF000000"/>
        <rFont val="Times New Roman"/>
        <charset val="134"/>
      </rPr>
      <t xml:space="preserve">    3.</t>
    </r>
    <r>
      <rPr>
        <sz val="12"/>
        <color rgb="FF000000"/>
        <rFont val="宋体"/>
        <charset val="134"/>
      </rPr>
      <t>伙食费</t>
    </r>
  </si>
  <si>
    <r>
      <rPr>
        <sz val="12"/>
        <color indexed="8"/>
        <rFont val="Times New Roman"/>
        <charset val="134"/>
      </rPr>
      <t xml:space="preserve">    4.</t>
    </r>
    <r>
      <rPr>
        <sz val="12"/>
        <color indexed="8"/>
        <rFont val="宋体"/>
        <charset val="134"/>
      </rPr>
      <t>手续费</t>
    </r>
  </si>
  <si>
    <r>
      <rPr>
        <sz val="12"/>
        <color rgb="FF000000"/>
        <rFont val="Times New Roman"/>
        <charset val="134"/>
      </rPr>
      <t xml:space="preserve">    5.</t>
    </r>
    <r>
      <rPr>
        <sz val="12"/>
        <color rgb="FF000000"/>
        <rFont val="宋体"/>
        <charset val="134"/>
      </rPr>
      <t>水电费</t>
    </r>
  </si>
  <si>
    <r>
      <rPr>
        <sz val="12"/>
        <color rgb="FF000000"/>
        <rFont val="Times New Roman"/>
        <charset val="134"/>
      </rPr>
      <t xml:space="preserve">    6.</t>
    </r>
    <r>
      <rPr>
        <sz val="12"/>
        <color rgb="FF000000"/>
        <rFont val="宋体"/>
        <charset val="134"/>
      </rPr>
      <t>奖学金</t>
    </r>
  </si>
  <si>
    <r>
      <rPr>
        <sz val="12"/>
        <color rgb="FF000000"/>
        <rFont val="Times New Roman"/>
        <charset val="134"/>
      </rPr>
      <t xml:space="preserve">    7.</t>
    </r>
    <r>
      <rPr>
        <sz val="12"/>
        <color rgb="FF000000"/>
        <rFont val="宋体"/>
        <charset val="134"/>
      </rPr>
      <t>校服费</t>
    </r>
  </si>
  <si>
    <r>
      <rPr>
        <sz val="12"/>
        <color rgb="FF000000"/>
        <rFont val="Times New Roman"/>
        <charset val="134"/>
      </rPr>
      <t xml:space="preserve">    8.</t>
    </r>
    <r>
      <rPr>
        <sz val="12"/>
        <color rgb="FF000000"/>
        <rFont val="宋体"/>
        <charset val="134"/>
      </rPr>
      <t>招生及印刷</t>
    </r>
  </si>
  <si>
    <r>
      <rPr>
        <sz val="12"/>
        <color indexed="8"/>
        <rFont val="Times New Roman"/>
        <charset val="134"/>
      </rPr>
      <t xml:space="preserve">    9.</t>
    </r>
    <r>
      <rPr>
        <sz val="12"/>
        <color indexed="8"/>
        <rFont val="宋体"/>
        <charset val="134"/>
      </rPr>
      <t>差旅费</t>
    </r>
  </si>
  <si>
    <r>
      <rPr>
        <sz val="12"/>
        <color rgb="FF000000"/>
        <rFont val="Times New Roman"/>
        <charset val="134"/>
      </rPr>
      <t xml:space="preserve">    10.</t>
    </r>
    <r>
      <rPr>
        <sz val="12"/>
        <color rgb="FF000000"/>
        <rFont val="宋体"/>
        <charset val="134"/>
      </rPr>
      <t>保险费</t>
    </r>
  </si>
  <si>
    <r>
      <rPr>
        <sz val="12"/>
        <color indexed="8"/>
        <rFont val="Times New Roman"/>
        <charset val="134"/>
      </rPr>
      <t xml:space="preserve">    11.</t>
    </r>
    <r>
      <rPr>
        <sz val="12"/>
        <color indexed="8"/>
        <rFont val="宋体"/>
        <charset val="134"/>
      </rPr>
      <t>维修（护）费</t>
    </r>
  </si>
  <si>
    <r>
      <rPr>
        <sz val="12"/>
        <color indexed="8"/>
        <rFont val="Times New Roman"/>
        <charset val="134"/>
      </rPr>
      <t xml:space="preserve">    12.</t>
    </r>
    <r>
      <rPr>
        <sz val="12"/>
        <color indexed="8"/>
        <rFont val="宋体"/>
        <charset val="134"/>
      </rPr>
      <t>租赁费</t>
    </r>
  </si>
  <si>
    <r>
      <rPr>
        <sz val="12"/>
        <color indexed="8"/>
        <rFont val="Times New Roman"/>
        <charset val="134"/>
      </rPr>
      <t xml:space="preserve">    13.</t>
    </r>
    <r>
      <rPr>
        <sz val="12"/>
        <color indexed="8"/>
        <rFont val="宋体"/>
        <charset val="134"/>
      </rPr>
      <t>会议费</t>
    </r>
  </si>
  <si>
    <r>
      <rPr>
        <sz val="12"/>
        <color indexed="8"/>
        <rFont val="Times New Roman"/>
        <charset val="134"/>
      </rPr>
      <t xml:space="preserve">    14.</t>
    </r>
    <r>
      <rPr>
        <sz val="12"/>
        <color indexed="8"/>
        <rFont val="宋体"/>
        <charset val="134"/>
      </rPr>
      <t>培训费</t>
    </r>
  </si>
  <si>
    <r>
      <rPr>
        <sz val="12"/>
        <color rgb="FF000000"/>
        <rFont val="Times New Roman"/>
        <charset val="134"/>
      </rPr>
      <t xml:space="preserve">    15.</t>
    </r>
    <r>
      <rPr>
        <sz val="12"/>
        <color rgb="FF000000"/>
        <rFont val="宋体"/>
        <charset val="134"/>
      </rPr>
      <t>公务接待费</t>
    </r>
  </si>
  <si>
    <r>
      <rPr>
        <sz val="12"/>
        <color rgb="FF000000"/>
        <rFont val="Times New Roman"/>
        <charset val="134"/>
      </rPr>
      <t xml:space="preserve">    16.</t>
    </r>
    <r>
      <rPr>
        <sz val="12"/>
        <color rgb="FF000000"/>
        <rFont val="宋体"/>
        <charset val="134"/>
      </rPr>
      <t>低值易耗品</t>
    </r>
  </si>
  <si>
    <r>
      <rPr>
        <sz val="12"/>
        <color indexed="8"/>
        <rFont val="Times New Roman"/>
        <charset val="134"/>
      </rPr>
      <t xml:space="preserve">    17.</t>
    </r>
    <r>
      <rPr>
        <sz val="12"/>
        <color indexed="8"/>
        <rFont val="宋体"/>
        <charset val="134"/>
      </rPr>
      <t>劳务费</t>
    </r>
  </si>
  <si>
    <r>
      <rPr>
        <sz val="12"/>
        <color rgb="FF000000"/>
        <rFont val="Times New Roman"/>
        <charset val="134"/>
      </rPr>
      <t xml:space="preserve">    18.</t>
    </r>
    <r>
      <rPr>
        <sz val="12"/>
        <color rgb="FF000000"/>
        <rFont val="宋体"/>
        <charset val="134"/>
      </rPr>
      <t>教学业务费</t>
    </r>
  </si>
  <si>
    <r>
      <rPr>
        <sz val="12"/>
        <color indexed="8"/>
        <rFont val="Times New Roman"/>
        <charset val="134"/>
      </rPr>
      <t xml:space="preserve">    19.</t>
    </r>
    <r>
      <rPr>
        <sz val="12"/>
        <color indexed="8"/>
        <rFont val="宋体"/>
        <charset val="134"/>
      </rPr>
      <t>工会经费</t>
    </r>
  </si>
  <si>
    <r>
      <rPr>
        <sz val="12"/>
        <color indexed="8"/>
        <rFont val="Times New Roman"/>
        <charset val="134"/>
      </rPr>
      <t xml:space="preserve">    20.</t>
    </r>
    <r>
      <rPr>
        <sz val="12"/>
        <color indexed="8"/>
        <rFont val="宋体"/>
        <charset val="134"/>
      </rPr>
      <t>福利费</t>
    </r>
  </si>
  <si>
    <r>
      <rPr>
        <sz val="12"/>
        <color rgb="FF000000"/>
        <rFont val="Times New Roman"/>
        <charset val="134"/>
      </rPr>
      <t xml:space="preserve">    21.</t>
    </r>
    <r>
      <rPr>
        <sz val="12"/>
        <color rgb="FF000000"/>
        <rFont val="宋体"/>
        <charset val="134"/>
      </rPr>
      <t>校车费</t>
    </r>
  </si>
  <si>
    <r>
      <rPr>
        <sz val="12"/>
        <color indexed="8"/>
        <rFont val="Times New Roman"/>
        <charset val="134"/>
      </rPr>
      <t xml:space="preserve">    22.</t>
    </r>
    <r>
      <rPr>
        <sz val="12"/>
        <color indexed="8"/>
        <rFont val="宋体"/>
        <charset val="134"/>
      </rPr>
      <t>其他交通费用</t>
    </r>
  </si>
  <si>
    <r>
      <rPr>
        <sz val="12"/>
        <color indexed="8"/>
        <rFont val="Times New Roman"/>
        <charset val="134"/>
      </rPr>
      <t xml:space="preserve">    23.</t>
    </r>
    <r>
      <rPr>
        <sz val="12"/>
        <color indexed="8"/>
        <rFont val="宋体"/>
        <charset val="134"/>
      </rPr>
      <t>税金及附加费用</t>
    </r>
  </si>
  <si>
    <r>
      <rPr>
        <sz val="12"/>
        <color indexed="8"/>
        <rFont val="Times New Roman"/>
        <charset val="134"/>
      </rPr>
      <t xml:space="preserve">    24.</t>
    </r>
    <r>
      <rPr>
        <sz val="12"/>
        <color indexed="8"/>
        <rFont val="宋体"/>
        <charset val="134"/>
      </rPr>
      <t>其他商品和服务支出</t>
    </r>
  </si>
  <si>
    <r>
      <rPr>
        <b/>
        <sz val="12"/>
        <color indexed="8"/>
        <rFont val="宋体"/>
        <charset val="134"/>
      </rPr>
      <t>三、对个人和家庭的补助</t>
    </r>
  </si>
  <si>
    <r>
      <rPr>
        <sz val="12"/>
        <color indexed="8"/>
        <rFont val="Times New Roman"/>
        <charset val="134"/>
      </rPr>
      <t xml:space="preserve">    1.</t>
    </r>
    <r>
      <rPr>
        <sz val="12"/>
        <color indexed="8"/>
        <rFont val="宋体"/>
        <charset val="134"/>
      </rPr>
      <t>离休费</t>
    </r>
  </si>
  <si>
    <r>
      <rPr>
        <sz val="12"/>
        <color indexed="8"/>
        <rFont val="Times New Roman"/>
        <charset val="134"/>
      </rPr>
      <t xml:space="preserve">    2.</t>
    </r>
    <r>
      <rPr>
        <sz val="12"/>
        <color indexed="8"/>
        <rFont val="宋体"/>
        <charset val="134"/>
      </rPr>
      <t>抚恤金</t>
    </r>
  </si>
  <si>
    <r>
      <rPr>
        <sz val="12"/>
        <color indexed="8"/>
        <rFont val="Times New Roman"/>
        <charset val="134"/>
      </rPr>
      <t xml:space="preserve">    3.</t>
    </r>
    <r>
      <rPr>
        <sz val="12"/>
        <color indexed="8"/>
        <rFont val="宋体"/>
        <charset val="134"/>
      </rPr>
      <t>生活补助</t>
    </r>
  </si>
  <si>
    <r>
      <rPr>
        <sz val="12"/>
        <color indexed="8"/>
        <rFont val="Times New Roman"/>
        <charset val="134"/>
      </rPr>
      <t xml:space="preserve">    4.</t>
    </r>
    <r>
      <rPr>
        <sz val="12"/>
        <color indexed="8"/>
        <rFont val="宋体"/>
        <charset val="134"/>
      </rPr>
      <t>医疗费补助</t>
    </r>
  </si>
  <si>
    <r>
      <rPr>
        <sz val="12"/>
        <color indexed="8"/>
        <rFont val="Times New Roman"/>
        <charset val="134"/>
      </rPr>
      <t xml:space="preserve">    5.</t>
    </r>
    <r>
      <rPr>
        <sz val="12"/>
        <color indexed="8"/>
        <rFont val="宋体"/>
        <charset val="134"/>
      </rPr>
      <t>助学金</t>
    </r>
  </si>
  <si>
    <r>
      <rPr>
        <sz val="12"/>
        <color indexed="8"/>
        <rFont val="Times New Roman"/>
        <charset val="134"/>
      </rPr>
      <t xml:space="preserve">    6.</t>
    </r>
    <r>
      <rPr>
        <sz val="12"/>
        <color indexed="8"/>
        <rFont val="宋体"/>
        <charset val="134"/>
      </rPr>
      <t>其他对个人和家庭的补助支出</t>
    </r>
  </si>
  <si>
    <r>
      <rPr>
        <b/>
        <sz val="12"/>
        <rFont val="宋体"/>
        <charset val="134"/>
      </rPr>
      <t>四、固定资产折旧（元）</t>
    </r>
  </si>
  <si>
    <r>
      <rPr>
        <sz val="12"/>
        <rFont val="Times New Roman"/>
        <charset val="134"/>
      </rPr>
      <t xml:space="preserve">  1.</t>
    </r>
    <r>
      <rPr>
        <sz val="12"/>
        <rFont val="宋体"/>
        <charset val="134"/>
      </rPr>
      <t>房屋及构筑物</t>
    </r>
  </si>
  <si>
    <r>
      <rPr>
        <sz val="12"/>
        <color indexed="8"/>
        <rFont val="Times New Roman"/>
        <charset val="134"/>
      </rPr>
      <t xml:space="preserve">    5.</t>
    </r>
    <r>
      <rPr>
        <sz val="12"/>
        <color indexed="8"/>
        <rFont val="宋体"/>
        <charset val="134"/>
      </rPr>
      <t>其他固定资产</t>
    </r>
  </si>
  <si>
    <r>
      <rPr>
        <b/>
        <sz val="12"/>
        <rFont val="宋体"/>
        <charset val="134"/>
      </rPr>
      <t>五、无形资产摊销</t>
    </r>
  </si>
  <si>
    <r>
      <rPr>
        <b/>
        <sz val="12"/>
        <rFont val="宋体"/>
        <charset val="134"/>
      </rPr>
      <t>六、财务费用</t>
    </r>
  </si>
  <si>
    <r>
      <rPr>
        <sz val="12"/>
        <rFont val="Times New Roman"/>
        <charset val="134"/>
      </rPr>
      <t xml:space="preserve">    1.</t>
    </r>
    <r>
      <rPr>
        <sz val="12"/>
        <rFont val="宋体"/>
        <charset val="134"/>
      </rPr>
      <t>借款费用</t>
    </r>
  </si>
  <si>
    <r>
      <rPr>
        <sz val="12"/>
        <rFont val="Times New Roman"/>
        <charset val="134"/>
      </rPr>
      <t xml:space="preserve">    2.</t>
    </r>
    <r>
      <rPr>
        <sz val="12"/>
        <rFont val="宋体"/>
        <charset val="134"/>
      </rPr>
      <t>利息收入</t>
    </r>
  </si>
  <si>
    <r>
      <rPr>
        <sz val="12"/>
        <rFont val="Times New Roman"/>
        <charset val="134"/>
      </rPr>
      <t xml:space="preserve">    3.</t>
    </r>
    <r>
      <rPr>
        <sz val="12"/>
        <rFont val="宋体"/>
        <charset val="134"/>
      </rPr>
      <t>手续费</t>
    </r>
  </si>
  <si>
    <r>
      <rPr>
        <b/>
        <sz val="12"/>
        <rFont val="宋体"/>
        <charset val="134"/>
      </rPr>
      <t>七、学校总支出</t>
    </r>
  </si>
  <si>
    <r>
      <rPr>
        <sz val="16"/>
        <rFont val="黑体"/>
        <charset val="134"/>
      </rPr>
      <t>表</t>
    </r>
    <r>
      <rPr>
        <sz val="16"/>
        <rFont val="Times New Roman"/>
        <charset val="134"/>
      </rPr>
      <t>4</t>
    </r>
  </si>
  <si>
    <t>紫霞新教育小学教育培养成本核定表</t>
  </si>
  <si>
    <t>项目　</t>
  </si>
  <si>
    <r>
      <rPr>
        <b/>
        <sz val="12"/>
        <rFont val="Times New Roman"/>
        <charset val="134"/>
      </rPr>
      <t>2019</t>
    </r>
    <r>
      <rPr>
        <b/>
        <sz val="12"/>
        <rFont val="宋体"/>
        <charset val="134"/>
      </rPr>
      <t>年</t>
    </r>
  </si>
  <si>
    <r>
      <rPr>
        <b/>
        <sz val="12"/>
        <rFont val="宋体"/>
        <charset val="134"/>
      </rPr>
      <t>一、学校基本情况</t>
    </r>
    <r>
      <rPr>
        <b/>
        <sz val="12"/>
        <rFont val="Times New Roman"/>
        <charset val="134"/>
      </rPr>
      <t xml:space="preserve"> </t>
    </r>
  </si>
  <si>
    <r>
      <rPr>
        <sz val="12"/>
        <rFont val="Times New Roman"/>
        <charset val="134"/>
      </rPr>
      <t xml:space="preserve">    (</t>
    </r>
    <r>
      <rPr>
        <sz val="12"/>
        <rFont val="宋体"/>
        <charset val="134"/>
      </rPr>
      <t>一</t>
    </r>
    <r>
      <rPr>
        <sz val="12"/>
        <rFont val="Times New Roman"/>
        <charset val="134"/>
      </rPr>
      <t xml:space="preserve">) </t>
    </r>
    <r>
      <rPr>
        <sz val="12"/>
        <rFont val="宋体"/>
        <charset val="134"/>
      </rPr>
      <t>标准学生人数</t>
    </r>
    <r>
      <rPr>
        <sz val="12"/>
        <rFont val="Times New Roman"/>
        <charset val="134"/>
      </rPr>
      <t>(</t>
    </r>
    <r>
      <rPr>
        <sz val="12"/>
        <rFont val="宋体"/>
        <charset val="134"/>
      </rPr>
      <t>人</t>
    </r>
    <r>
      <rPr>
        <sz val="12"/>
        <rFont val="Times New Roman"/>
        <charset val="134"/>
      </rPr>
      <t>)</t>
    </r>
  </si>
  <si>
    <r>
      <rPr>
        <sz val="12"/>
        <rFont val="Times New Roman"/>
        <charset val="134"/>
      </rPr>
      <t xml:space="preserve">    (</t>
    </r>
    <r>
      <rPr>
        <sz val="12"/>
        <rFont val="宋体"/>
        <charset val="134"/>
      </rPr>
      <t>二</t>
    </r>
    <r>
      <rPr>
        <sz val="12"/>
        <rFont val="Times New Roman"/>
        <charset val="134"/>
      </rPr>
      <t>)</t>
    </r>
    <r>
      <rPr>
        <sz val="12"/>
        <rFont val="宋体"/>
        <charset val="134"/>
      </rPr>
      <t>教职工总数</t>
    </r>
    <r>
      <rPr>
        <sz val="12"/>
        <rFont val="Times New Roman"/>
        <charset val="134"/>
      </rPr>
      <t>(</t>
    </r>
    <r>
      <rPr>
        <sz val="12"/>
        <rFont val="宋体"/>
        <charset val="134"/>
      </rPr>
      <t>人</t>
    </r>
    <r>
      <rPr>
        <sz val="12"/>
        <rFont val="Times New Roman"/>
        <charset val="134"/>
      </rPr>
      <t xml:space="preserve">) </t>
    </r>
    <r>
      <rPr>
        <sz val="12"/>
        <rFont val="宋体"/>
        <charset val="134"/>
      </rPr>
      <t>　　</t>
    </r>
    <r>
      <rPr>
        <sz val="12"/>
        <rFont val="Times New Roman"/>
        <charset val="134"/>
      </rPr>
      <t xml:space="preserve"> </t>
    </r>
  </si>
  <si>
    <t>二、行政人员比例</t>
  </si>
  <si>
    <r>
      <rPr>
        <sz val="12"/>
        <rFont val="宋体"/>
        <charset val="134"/>
      </rPr>
      <t>行政管理人员占在职教职工总数的比重</t>
    </r>
    <r>
      <rPr>
        <sz val="12"/>
        <rFont val="Times New Roman"/>
        <charset val="134"/>
      </rPr>
      <t xml:space="preserve"> (%)</t>
    </r>
  </si>
  <si>
    <t>三、师生比</t>
  </si>
  <si>
    <r>
      <rPr>
        <sz val="12"/>
        <rFont val="Times New Roman"/>
        <charset val="134"/>
      </rPr>
      <t xml:space="preserve"> </t>
    </r>
    <r>
      <rPr>
        <sz val="12"/>
        <rFont val="宋体"/>
        <charset val="134"/>
      </rPr>
      <t>　　</t>
    </r>
    <r>
      <rPr>
        <sz val="12"/>
        <rFont val="Times New Roman"/>
        <charset val="134"/>
      </rPr>
      <t>(</t>
    </r>
    <r>
      <rPr>
        <sz val="12"/>
        <rFont val="宋体"/>
        <charset val="134"/>
      </rPr>
      <t>一</t>
    </r>
    <r>
      <rPr>
        <sz val="12"/>
        <rFont val="Times New Roman"/>
        <charset val="134"/>
      </rPr>
      <t>)</t>
    </r>
    <r>
      <rPr>
        <sz val="12"/>
        <rFont val="宋体"/>
        <charset val="134"/>
      </rPr>
      <t>小学师生比</t>
    </r>
  </si>
  <si>
    <r>
      <rPr>
        <sz val="12"/>
        <rFont val="Times New Roman"/>
        <charset val="134"/>
      </rPr>
      <t xml:space="preserve"> </t>
    </r>
    <r>
      <rPr>
        <sz val="12"/>
        <rFont val="宋体"/>
        <charset val="134"/>
      </rPr>
      <t>　　</t>
    </r>
    <r>
      <rPr>
        <sz val="12"/>
        <rFont val="Times New Roman"/>
        <charset val="134"/>
      </rPr>
      <t>(</t>
    </r>
    <r>
      <rPr>
        <sz val="12"/>
        <rFont val="宋体"/>
        <charset val="134"/>
      </rPr>
      <t>二</t>
    </r>
    <r>
      <rPr>
        <sz val="12"/>
        <rFont val="Times New Roman"/>
        <charset val="134"/>
      </rPr>
      <t>)</t>
    </r>
    <r>
      <rPr>
        <sz val="12"/>
        <rFont val="宋体"/>
        <charset val="134"/>
      </rPr>
      <t>初中师生比</t>
    </r>
  </si>
  <si>
    <r>
      <rPr>
        <sz val="12"/>
        <rFont val="Times New Roman"/>
        <charset val="134"/>
      </rPr>
      <t xml:space="preserve"> </t>
    </r>
    <r>
      <rPr>
        <sz val="12"/>
        <rFont val="宋体"/>
        <charset val="134"/>
      </rPr>
      <t>　　</t>
    </r>
    <r>
      <rPr>
        <sz val="12"/>
        <rFont val="Times New Roman"/>
        <charset val="134"/>
      </rPr>
      <t>(</t>
    </r>
    <r>
      <rPr>
        <sz val="12"/>
        <rFont val="宋体"/>
        <charset val="134"/>
      </rPr>
      <t>三</t>
    </r>
    <r>
      <rPr>
        <sz val="12"/>
        <rFont val="Times New Roman"/>
        <charset val="134"/>
      </rPr>
      <t>)</t>
    </r>
    <r>
      <rPr>
        <sz val="12"/>
        <rFont val="宋体"/>
        <charset val="134"/>
      </rPr>
      <t>高中师生比</t>
    </r>
  </si>
  <si>
    <r>
      <rPr>
        <b/>
        <sz val="12"/>
        <rFont val="宋体"/>
        <charset val="134"/>
      </rPr>
      <t>四、教育培养总成本</t>
    </r>
    <r>
      <rPr>
        <b/>
        <sz val="12"/>
        <rFont val="Times New Roman"/>
        <charset val="134"/>
      </rPr>
      <t>(</t>
    </r>
    <r>
      <rPr>
        <b/>
        <sz val="12"/>
        <rFont val="宋体"/>
        <charset val="134"/>
      </rPr>
      <t>元</t>
    </r>
    <r>
      <rPr>
        <b/>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</si>
  <si>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一</t>
    </r>
    <r>
      <rPr>
        <sz val="12"/>
        <rFont val="Times New Roman"/>
        <charset val="134"/>
      </rPr>
      <t>)</t>
    </r>
    <r>
      <rPr>
        <sz val="12"/>
        <rFont val="宋体"/>
        <charset val="134"/>
      </rPr>
      <t>工资福利支出　　　</t>
    </r>
    <r>
      <rPr>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</si>
  <si>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二</t>
    </r>
    <r>
      <rPr>
        <sz val="12"/>
        <rFont val="Times New Roman"/>
        <charset val="134"/>
      </rPr>
      <t>)</t>
    </r>
    <r>
      <rPr>
        <sz val="12"/>
        <rFont val="宋体"/>
        <charset val="134"/>
      </rPr>
      <t>商品和服务支出</t>
    </r>
  </si>
  <si>
    <r>
      <rPr>
        <sz val="12"/>
        <rFont val="Times New Roman"/>
        <charset val="134"/>
      </rPr>
      <t xml:space="preserve"> </t>
    </r>
    <r>
      <rPr>
        <sz val="12"/>
        <rFont val="宋体"/>
        <charset val="134"/>
      </rPr>
      <t>　　</t>
    </r>
    <r>
      <rPr>
        <sz val="12"/>
        <rFont val="Times New Roman"/>
        <charset val="134"/>
      </rPr>
      <t>(</t>
    </r>
    <r>
      <rPr>
        <sz val="12"/>
        <rFont val="宋体"/>
        <charset val="134"/>
      </rPr>
      <t>三</t>
    </r>
    <r>
      <rPr>
        <sz val="12"/>
        <rFont val="Times New Roman"/>
        <charset val="134"/>
      </rPr>
      <t>)</t>
    </r>
    <r>
      <rPr>
        <sz val="12"/>
        <rFont val="宋体"/>
        <charset val="134"/>
      </rPr>
      <t>对个人家庭补助支出　　</t>
    </r>
    <r>
      <rPr>
        <sz val="12"/>
        <rFont val="Times New Roman"/>
        <charset val="134"/>
      </rPr>
      <t xml:space="preserve"> </t>
    </r>
    <r>
      <rPr>
        <sz val="12"/>
        <rFont val="宋体"/>
        <charset val="134"/>
      </rPr>
      <t>　　　　</t>
    </r>
    <r>
      <rPr>
        <sz val="12"/>
        <rFont val="Times New Roman"/>
        <charset val="134"/>
      </rPr>
      <t xml:space="preserve"> </t>
    </r>
  </si>
  <si>
    <r>
      <rPr>
        <sz val="12"/>
        <rFont val="Times New Roman"/>
        <charset val="134"/>
      </rPr>
      <t xml:space="preserve"> </t>
    </r>
    <r>
      <rPr>
        <sz val="12"/>
        <rFont val="宋体"/>
        <charset val="134"/>
      </rPr>
      <t>　　</t>
    </r>
    <r>
      <rPr>
        <sz val="12"/>
        <rFont val="Times New Roman"/>
        <charset val="134"/>
      </rPr>
      <t>(</t>
    </r>
    <r>
      <rPr>
        <sz val="12"/>
        <rFont val="宋体"/>
        <charset val="134"/>
      </rPr>
      <t>四</t>
    </r>
    <r>
      <rPr>
        <sz val="12"/>
        <rFont val="Times New Roman"/>
        <charset val="134"/>
      </rPr>
      <t>)</t>
    </r>
    <r>
      <rPr>
        <sz val="12"/>
        <rFont val="宋体"/>
        <charset val="134"/>
      </rPr>
      <t>固定资产折旧</t>
    </r>
  </si>
  <si>
    <r>
      <rPr>
        <sz val="12"/>
        <rFont val="Times New Roman"/>
        <charset val="134"/>
      </rPr>
      <t xml:space="preserve">       </t>
    </r>
    <r>
      <rPr>
        <sz val="12"/>
        <rFont val="宋体"/>
        <charset val="134"/>
      </rPr>
      <t>（五）无形资产摊销</t>
    </r>
  </si>
  <si>
    <r>
      <rPr>
        <sz val="12"/>
        <rFont val="Times New Roman"/>
        <charset val="134"/>
      </rPr>
      <t xml:space="preserve">       </t>
    </r>
    <r>
      <rPr>
        <sz val="12"/>
        <rFont val="宋体"/>
        <charset val="134"/>
      </rPr>
      <t>（六）财务费用</t>
    </r>
  </si>
  <si>
    <t>五、应冲减成本的收入（元）</t>
  </si>
  <si>
    <t>六、核定教育培养总成本（元）</t>
  </si>
  <si>
    <r>
      <rPr>
        <b/>
        <sz val="12"/>
        <rFont val="宋体"/>
        <charset val="134"/>
      </rPr>
      <t>七、生均教育培养成本</t>
    </r>
    <r>
      <rPr>
        <b/>
        <sz val="12"/>
        <rFont val="Times New Roman"/>
        <charset val="134"/>
      </rPr>
      <t>(</t>
    </r>
    <r>
      <rPr>
        <b/>
        <sz val="12"/>
        <rFont val="宋体"/>
        <charset val="134"/>
      </rPr>
      <t>元／生</t>
    </r>
    <r>
      <rPr>
        <b/>
        <sz val="12"/>
        <rFont val="Times New Roman"/>
        <charset val="134"/>
      </rPr>
      <t>·</t>
    </r>
    <r>
      <rPr>
        <b/>
        <sz val="12"/>
        <rFont val="宋体"/>
        <charset val="134"/>
      </rPr>
      <t>年</t>
    </r>
    <r>
      <rPr>
        <b/>
        <sz val="12"/>
        <rFont val="Times New Roman"/>
        <charset val="134"/>
      </rPr>
      <t xml:space="preserve">) </t>
    </r>
  </si>
  <si>
    <r>
      <rPr>
        <sz val="12"/>
        <rFont val="Times New Roman"/>
        <charset val="134"/>
      </rPr>
      <t xml:space="preserve">    </t>
    </r>
    <r>
      <rPr>
        <sz val="12"/>
        <rFont val="宋体"/>
        <charset val="134"/>
      </rPr>
      <t>小学生均教育培养成本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</si>
  <si>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r>
      <rPr>
        <sz val="12"/>
        <rFont val="Times New Roman"/>
        <charset val="134"/>
      </rPr>
      <t xml:space="preserve">    </t>
    </r>
    <r>
      <rPr>
        <sz val="12"/>
        <rFont val="宋体"/>
        <charset val="134"/>
      </rPr>
      <t>三年平均生均教育培养成本</t>
    </r>
    <r>
      <rPr>
        <sz val="12"/>
        <rFont val="Times New Roman"/>
        <charset val="134"/>
      </rPr>
      <t>(</t>
    </r>
    <r>
      <rPr>
        <sz val="12"/>
        <rFont val="宋体"/>
        <charset val="134"/>
      </rPr>
      <t>元／生</t>
    </r>
    <r>
      <rPr>
        <sz val="12"/>
        <rFont val="Times New Roman"/>
        <charset val="134"/>
      </rPr>
      <t>·</t>
    </r>
    <r>
      <rPr>
        <sz val="12"/>
        <rFont val="宋体"/>
        <charset val="134"/>
      </rPr>
      <t>年</t>
    </r>
    <r>
      <rPr>
        <sz val="12"/>
        <rFont val="Times New Roman"/>
        <charset val="134"/>
      </rPr>
      <t xml:space="preserve">) </t>
    </r>
  </si>
  <si>
    <t>紫霞新教育小学学生人数核定表</t>
  </si>
  <si>
    <r>
      <rPr>
        <b/>
        <sz val="12"/>
        <color indexed="8"/>
        <rFont val="宋体"/>
        <charset val="134"/>
      </rPr>
      <t>学部</t>
    </r>
  </si>
  <si>
    <r>
      <rPr>
        <b/>
        <sz val="12"/>
        <color indexed="8"/>
        <rFont val="宋体"/>
        <charset val="134"/>
      </rPr>
      <t>班级</t>
    </r>
  </si>
  <si>
    <r>
      <rPr>
        <b/>
        <sz val="12"/>
        <color indexed="8"/>
        <rFont val="宋体"/>
        <charset val="134"/>
      </rPr>
      <t>上半年学生人数</t>
    </r>
  </si>
  <si>
    <r>
      <rPr>
        <b/>
        <sz val="12"/>
        <color indexed="8"/>
        <rFont val="宋体"/>
        <charset val="134"/>
      </rPr>
      <t>下半年学生人数</t>
    </r>
  </si>
  <si>
    <r>
      <rPr>
        <b/>
        <sz val="12"/>
        <color indexed="8"/>
        <rFont val="宋体"/>
        <charset val="134"/>
      </rPr>
      <t>核定数</t>
    </r>
  </si>
  <si>
    <r>
      <rPr>
        <sz val="12"/>
        <rFont val="宋体"/>
        <charset val="134"/>
      </rPr>
      <t>小学部</t>
    </r>
  </si>
  <si>
    <r>
      <rPr>
        <sz val="12"/>
        <rFont val="宋体"/>
        <charset val="134"/>
      </rPr>
      <t>小计</t>
    </r>
  </si>
  <si>
    <r>
      <rPr>
        <b/>
        <sz val="12"/>
        <rFont val="宋体"/>
        <charset val="134"/>
      </rPr>
      <t>标准学生人数</t>
    </r>
  </si>
  <si>
    <t>该校是单一小学教育，故标准学生数就是核定数</t>
  </si>
  <si>
    <t>2019年紫霞新教育小学教职工人数核定表</t>
  </si>
  <si>
    <r>
      <rPr>
        <b/>
        <sz val="12"/>
        <color indexed="8"/>
        <rFont val="宋体"/>
        <charset val="134"/>
      </rPr>
      <t>项目</t>
    </r>
  </si>
  <si>
    <r>
      <rPr>
        <b/>
        <sz val="12"/>
        <color indexed="8"/>
        <rFont val="宋体"/>
        <charset val="134"/>
      </rPr>
      <t>上半年人数</t>
    </r>
  </si>
  <si>
    <r>
      <rPr>
        <b/>
        <sz val="12"/>
        <color indexed="8"/>
        <rFont val="宋体"/>
        <charset val="134"/>
      </rPr>
      <t>下半年人数</t>
    </r>
  </si>
  <si>
    <r>
      <rPr>
        <b/>
        <sz val="12"/>
        <color indexed="8"/>
        <rFont val="宋体"/>
        <charset val="134"/>
      </rPr>
      <t>核算数</t>
    </r>
  </si>
  <si>
    <r>
      <rPr>
        <b/>
        <sz val="12"/>
        <color indexed="8"/>
        <rFont val="宋体"/>
        <charset val="134"/>
      </rPr>
      <t>限额数</t>
    </r>
  </si>
  <si>
    <r>
      <rPr>
        <b/>
        <sz val="12"/>
        <color indexed="8"/>
        <rFont val="宋体"/>
        <charset val="134"/>
      </rPr>
      <t>核减数</t>
    </r>
  </si>
  <si>
    <r>
      <rPr>
        <b/>
        <sz val="12"/>
        <color indexed="8"/>
        <rFont val="宋体"/>
        <charset val="134"/>
      </rPr>
      <t>教职工人数</t>
    </r>
  </si>
  <si>
    <t>（一）在职教职工人数</t>
  </si>
  <si>
    <r>
      <rPr>
        <sz val="12"/>
        <color rgb="FF000000"/>
        <rFont val="Times New Roman"/>
        <charset val="134"/>
      </rPr>
      <t xml:space="preserve">             </t>
    </r>
    <r>
      <rPr>
        <sz val="12"/>
        <color indexed="8"/>
        <rFont val="宋体"/>
        <charset val="134"/>
      </rPr>
      <t>小学部</t>
    </r>
  </si>
  <si>
    <r>
      <rPr>
        <sz val="12"/>
        <color rgb="FF000000"/>
        <rFont val="Times New Roman"/>
        <charset val="134"/>
      </rPr>
      <t xml:space="preserve">            </t>
    </r>
    <r>
      <rPr>
        <sz val="12"/>
        <color indexed="8"/>
        <rFont val="宋体"/>
        <charset val="134"/>
      </rPr>
      <t>初中部</t>
    </r>
  </si>
  <si>
    <r>
      <rPr>
        <sz val="12"/>
        <color rgb="FF000000"/>
        <rFont val="Times New Roman"/>
        <charset val="134"/>
      </rPr>
      <t xml:space="preserve">            </t>
    </r>
    <r>
      <rPr>
        <sz val="12"/>
        <color indexed="8"/>
        <rFont val="宋体"/>
        <charset val="134"/>
      </rPr>
      <t>高中部</t>
    </r>
  </si>
  <si>
    <t>2020年紫霞新教育小学教职工人数核定表</t>
  </si>
  <si>
    <t>紫霞新教育小学职工薪酬核定表</t>
  </si>
  <si>
    <r>
      <rPr>
        <b/>
        <sz val="12"/>
        <color theme="1"/>
        <rFont val="Times New Roman"/>
        <charset val="134"/>
      </rPr>
      <t>2019</t>
    </r>
    <r>
      <rPr>
        <b/>
        <sz val="12"/>
        <color indexed="8"/>
        <rFont val="宋体"/>
        <charset val="134"/>
      </rPr>
      <t>年上报数</t>
    </r>
  </si>
  <si>
    <r>
      <rPr>
        <b/>
        <sz val="12"/>
        <color indexed="8"/>
        <rFont val="宋体"/>
        <charset val="134"/>
      </rPr>
      <t>最高限额</t>
    </r>
  </si>
  <si>
    <r>
      <rPr>
        <b/>
        <sz val="12"/>
        <color theme="1"/>
        <rFont val="Times New Roman"/>
        <charset val="134"/>
      </rPr>
      <t>2019</t>
    </r>
    <r>
      <rPr>
        <b/>
        <sz val="12"/>
        <color indexed="8"/>
        <rFont val="宋体"/>
        <charset val="134"/>
      </rPr>
      <t>年核减数</t>
    </r>
  </si>
  <si>
    <r>
      <rPr>
        <b/>
        <sz val="12"/>
        <color indexed="8"/>
        <rFont val="宋体"/>
        <charset val="134"/>
      </rPr>
      <t>最低限额</t>
    </r>
  </si>
  <si>
    <t>2019年核增数</t>
  </si>
  <si>
    <t>比列</t>
  </si>
  <si>
    <r>
      <rPr>
        <sz val="12"/>
        <rFont val="宋体"/>
        <charset val="134"/>
      </rPr>
      <t>职工薪酬</t>
    </r>
  </si>
  <si>
    <r>
      <rPr>
        <sz val="12"/>
        <rFont val="宋体"/>
        <charset val="134"/>
      </rPr>
      <t>职工福利费</t>
    </r>
  </si>
  <si>
    <r>
      <rPr>
        <sz val="12"/>
        <rFont val="宋体"/>
        <charset val="134"/>
      </rPr>
      <t>社会保障费</t>
    </r>
    <r>
      <rPr>
        <sz val="12"/>
        <rFont val="Times New Roman"/>
        <charset val="134"/>
      </rPr>
      <t>(</t>
    </r>
    <r>
      <rPr>
        <sz val="12"/>
        <rFont val="宋体"/>
        <charset val="134"/>
      </rPr>
      <t>五险</t>
    </r>
    <r>
      <rPr>
        <sz val="12"/>
        <rFont val="Times New Roman"/>
        <charset val="134"/>
      </rPr>
      <t>)</t>
    </r>
  </si>
  <si>
    <r>
      <rPr>
        <sz val="12"/>
        <rFont val="宋体"/>
        <charset val="134"/>
      </rPr>
      <t>住房公积金</t>
    </r>
  </si>
  <si>
    <r>
      <rPr>
        <sz val="12"/>
        <rFont val="宋体"/>
        <charset val="134"/>
      </rPr>
      <t>工会经费</t>
    </r>
  </si>
  <si>
    <r>
      <rPr>
        <sz val="12"/>
        <rFont val="宋体"/>
        <charset val="134"/>
      </rPr>
      <t>职工教育经费</t>
    </r>
  </si>
  <si>
    <t>其他</t>
  </si>
  <si>
    <r>
      <rPr>
        <b/>
        <sz val="12"/>
        <color theme="1"/>
        <rFont val="Times New Roman"/>
        <charset val="134"/>
      </rPr>
      <t>2020</t>
    </r>
    <r>
      <rPr>
        <b/>
        <sz val="12"/>
        <color indexed="8"/>
        <rFont val="宋体"/>
        <charset val="134"/>
      </rPr>
      <t>年上报数</t>
    </r>
  </si>
  <si>
    <r>
      <rPr>
        <b/>
        <sz val="12"/>
        <color theme="1"/>
        <rFont val="Times New Roman"/>
        <charset val="134"/>
      </rPr>
      <t>2020</t>
    </r>
    <r>
      <rPr>
        <b/>
        <sz val="12"/>
        <color indexed="8"/>
        <rFont val="宋体"/>
        <charset val="134"/>
      </rPr>
      <t>年核减数</t>
    </r>
  </si>
  <si>
    <t>2020年核增数</t>
  </si>
  <si>
    <r>
      <rPr>
        <b/>
        <sz val="12"/>
        <color theme="1"/>
        <rFont val="Times New Roman"/>
        <charset val="134"/>
      </rPr>
      <t>2021</t>
    </r>
    <r>
      <rPr>
        <b/>
        <sz val="12"/>
        <color indexed="8"/>
        <rFont val="宋体"/>
        <charset val="134"/>
      </rPr>
      <t>年上报数</t>
    </r>
  </si>
  <si>
    <r>
      <rPr>
        <b/>
        <sz val="12"/>
        <color theme="1"/>
        <rFont val="Times New Roman"/>
        <charset val="134"/>
      </rPr>
      <t>2021</t>
    </r>
    <r>
      <rPr>
        <b/>
        <sz val="12"/>
        <color indexed="8"/>
        <rFont val="宋体"/>
        <charset val="134"/>
      </rPr>
      <t>年核减数</t>
    </r>
  </si>
  <si>
    <t>2021年核增数</t>
  </si>
  <si>
    <t>学校固定资产折旧计算表</t>
  </si>
  <si>
    <t>紫霞新教育小学固定资产折旧核定表</t>
  </si>
  <si>
    <r>
      <rPr>
        <b/>
        <sz val="12"/>
        <color indexed="8"/>
        <rFont val="宋体"/>
        <charset val="134"/>
      </rPr>
      <t>项</t>
    </r>
    <r>
      <rPr>
        <b/>
        <sz val="12"/>
        <color indexed="8"/>
        <rFont val="Times New Roman"/>
        <charset val="134"/>
      </rPr>
      <t xml:space="preserve"> </t>
    </r>
    <r>
      <rPr>
        <b/>
        <sz val="12"/>
        <color indexed="8"/>
        <rFont val="宋体"/>
        <charset val="134"/>
      </rPr>
      <t>目</t>
    </r>
  </si>
  <si>
    <r>
      <rPr>
        <b/>
        <sz val="12"/>
        <rFont val="宋体"/>
        <charset val="134"/>
      </rPr>
      <t>原值</t>
    </r>
  </si>
  <si>
    <r>
      <rPr>
        <b/>
        <sz val="12"/>
        <rFont val="宋体"/>
        <charset val="134"/>
      </rPr>
      <t>折旧年限</t>
    </r>
  </si>
  <si>
    <r>
      <rPr>
        <b/>
        <sz val="12"/>
        <rFont val="宋体"/>
        <charset val="134"/>
      </rPr>
      <t>残值率</t>
    </r>
  </si>
  <si>
    <r>
      <rPr>
        <b/>
        <sz val="12"/>
        <rFont val="宋体"/>
        <charset val="134"/>
      </rPr>
      <t>年折旧额</t>
    </r>
  </si>
  <si>
    <r>
      <rPr>
        <b/>
        <sz val="12"/>
        <rFont val="宋体"/>
        <charset val="134"/>
      </rPr>
      <t>固定资产年末总值（元）</t>
    </r>
  </si>
  <si>
    <r>
      <rPr>
        <b/>
        <sz val="12"/>
        <rFont val="宋体"/>
        <charset val="134"/>
      </rPr>
      <t>一、房屋及构筑物</t>
    </r>
  </si>
  <si>
    <r>
      <rPr>
        <sz val="12"/>
        <color rgb="FF000000"/>
        <rFont val="Times New Roman"/>
        <charset val="134"/>
      </rPr>
      <t>1.</t>
    </r>
    <r>
      <rPr>
        <sz val="12"/>
        <color rgb="FF000000"/>
        <rFont val="宋体"/>
        <charset val="134"/>
      </rPr>
      <t>房屋（装修）</t>
    </r>
  </si>
  <si>
    <r>
      <rPr>
        <sz val="12"/>
        <color rgb="FF000000"/>
        <rFont val="Times New Roman"/>
        <charset val="134"/>
      </rPr>
      <t>2.</t>
    </r>
    <r>
      <rPr>
        <sz val="12"/>
        <color indexed="8"/>
        <rFont val="宋体"/>
        <charset val="134"/>
      </rPr>
      <t>简易房</t>
    </r>
  </si>
  <si>
    <r>
      <rPr>
        <sz val="12"/>
        <color rgb="FF000000"/>
        <rFont val="Times New Roman"/>
        <charset val="134"/>
      </rPr>
      <t>3.</t>
    </r>
    <r>
      <rPr>
        <sz val="12"/>
        <color indexed="8"/>
        <rFont val="宋体"/>
        <charset val="134"/>
      </rPr>
      <t>房屋附属设施</t>
    </r>
  </si>
  <si>
    <r>
      <rPr>
        <sz val="12"/>
        <color rgb="FF000000"/>
        <rFont val="Times New Roman"/>
        <charset val="134"/>
      </rPr>
      <t>4.</t>
    </r>
    <r>
      <rPr>
        <sz val="12"/>
        <color indexed="8"/>
        <rFont val="宋体"/>
        <charset val="134"/>
      </rPr>
      <t>构筑物</t>
    </r>
  </si>
  <si>
    <r>
      <rPr>
        <b/>
        <sz val="12"/>
        <color indexed="8"/>
        <rFont val="宋体"/>
        <charset val="134"/>
      </rPr>
      <t>二、通用设备</t>
    </r>
  </si>
  <si>
    <r>
      <rPr>
        <sz val="12"/>
        <color rgb="FF000000"/>
        <rFont val="Times New Roman"/>
        <charset val="134"/>
      </rPr>
      <t>1.</t>
    </r>
    <r>
      <rPr>
        <sz val="12"/>
        <color indexed="8"/>
        <rFont val="宋体"/>
        <charset val="134"/>
      </rPr>
      <t>计算机设备</t>
    </r>
  </si>
  <si>
    <r>
      <rPr>
        <sz val="12"/>
        <color rgb="FF000000"/>
        <rFont val="Times New Roman"/>
        <charset val="134"/>
      </rPr>
      <t>2.</t>
    </r>
    <r>
      <rPr>
        <sz val="12"/>
        <color indexed="8"/>
        <rFont val="宋体"/>
        <charset val="134"/>
      </rPr>
      <t>办公设备</t>
    </r>
  </si>
  <si>
    <r>
      <rPr>
        <sz val="12"/>
        <color rgb="FF000000"/>
        <rFont val="Times New Roman"/>
        <charset val="134"/>
      </rPr>
      <t>3.</t>
    </r>
    <r>
      <rPr>
        <sz val="12"/>
        <color indexed="8"/>
        <rFont val="宋体"/>
        <charset val="134"/>
      </rPr>
      <t>车辆</t>
    </r>
  </si>
  <si>
    <r>
      <rPr>
        <sz val="12"/>
        <color rgb="FF000000"/>
        <rFont val="Times New Roman"/>
        <charset val="134"/>
      </rPr>
      <t>4.</t>
    </r>
    <r>
      <rPr>
        <sz val="12"/>
        <color indexed="8"/>
        <rFont val="宋体"/>
        <charset val="134"/>
      </rPr>
      <t>图书档案设备</t>
    </r>
  </si>
  <si>
    <r>
      <rPr>
        <sz val="12"/>
        <color rgb="FF000000"/>
        <rFont val="Times New Roman"/>
        <charset val="134"/>
      </rPr>
      <t>5.</t>
    </r>
    <r>
      <rPr>
        <sz val="12"/>
        <color indexed="8"/>
        <rFont val="宋体"/>
        <charset val="134"/>
      </rPr>
      <t>机械设备</t>
    </r>
  </si>
  <si>
    <r>
      <rPr>
        <sz val="12"/>
        <color rgb="FF000000"/>
        <rFont val="Times New Roman"/>
        <charset val="134"/>
      </rPr>
      <t>6.</t>
    </r>
    <r>
      <rPr>
        <sz val="12"/>
        <color indexed="8"/>
        <rFont val="宋体"/>
        <charset val="134"/>
      </rPr>
      <t>电气设备</t>
    </r>
  </si>
  <si>
    <r>
      <rPr>
        <sz val="12"/>
        <color rgb="FF000000"/>
        <rFont val="Times New Roman"/>
        <charset val="134"/>
      </rPr>
      <t>7.</t>
    </r>
    <r>
      <rPr>
        <sz val="12"/>
        <color indexed="8"/>
        <rFont val="宋体"/>
        <charset val="134"/>
      </rPr>
      <t>通信设备</t>
    </r>
  </si>
  <si>
    <r>
      <rPr>
        <sz val="12"/>
        <color rgb="FF000000"/>
        <rFont val="Times New Roman"/>
        <charset val="134"/>
      </rPr>
      <t>8.</t>
    </r>
    <r>
      <rPr>
        <sz val="12"/>
        <color indexed="8"/>
        <rFont val="宋体"/>
        <charset val="134"/>
      </rPr>
      <t>广播、电视、电影设备</t>
    </r>
  </si>
  <si>
    <r>
      <rPr>
        <sz val="12"/>
        <color rgb="FF000000"/>
        <rFont val="Times New Roman"/>
        <charset val="134"/>
      </rPr>
      <t>9.</t>
    </r>
    <r>
      <rPr>
        <sz val="12"/>
        <color indexed="8"/>
        <rFont val="宋体"/>
        <charset val="134"/>
      </rPr>
      <t>仪器仪表</t>
    </r>
  </si>
  <si>
    <r>
      <rPr>
        <sz val="12"/>
        <color rgb="FF000000"/>
        <rFont val="Times New Roman"/>
        <charset val="134"/>
      </rPr>
      <t>10.</t>
    </r>
    <r>
      <rPr>
        <sz val="12"/>
        <color indexed="8"/>
        <rFont val="宋体"/>
        <charset val="134"/>
      </rPr>
      <t>电子和通信测量设备、</t>
    </r>
  </si>
  <si>
    <r>
      <rPr>
        <sz val="12"/>
        <color rgb="FF000000"/>
        <rFont val="Times New Roman"/>
        <charset val="134"/>
      </rPr>
      <t>11.</t>
    </r>
    <r>
      <rPr>
        <sz val="12"/>
        <color indexed="8"/>
        <rFont val="宋体"/>
        <charset val="134"/>
      </rPr>
      <t>计量标准器具及量具、衡器</t>
    </r>
  </si>
  <si>
    <r>
      <rPr>
        <b/>
        <sz val="12"/>
        <color indexed="8"/>
        <rFont val="宋体"/>
        <charset val="134"/>
      </rPr>
      <t>三、专用设备</t>
    </r>
  </si>
  <si>
    <r>
      <rPr>
        <sz val="12"/>
        <color rgb="FF000000"/>
        <rFont val="Times New Roman"/>
        <charset val="134"/>
      </rPr>
      <t>1.</t>
    </r>
    <r>
      <rPr>
        <sz val="12"/>
        <color indexed="8"/>
        <rFont val="宋体"/>
        <charset val="134"/>
      </rPr>
      <t>专用仪器仪表</t>
    </r>
  </si>
  <si>
    <r>
      <rPr>
        <sz val="12"/>
        <color rgb="FF000000"/>
        <rFont val="Times New Roman"/>
        <charset val="134"/>
      </rPr>
      <t>2.</t>
    </r>
    <r>
      <rPr>
        <sz val="12"/>
        <color indexed="8"/>
        <rFont val="宋体"/>
        <charset val="134"/>
      </rPr>
      <t>文艺设备</t>
    </r>
  </si>
  <si>
    <r>
      <rPr>
        <sz val="12"/>
        <color rgb="FF000000"/>
        <rFont val="Times New Roman"/>
        <charset val="134"/>
      </rPr>
      <t>3.</t>
    </r>
    <r>
      <rPr>
        <sz val="12"/>
        <color indexed="8"/>
        <rFont val="宋体"/>
        <charset val="134"/>
      </rPr>
      <t>体育设备</t>
    </r>
  </si>
  <si>
    <r>
      <rPr>
        <sz val="12"/>
        <color rgb="FF000000"/>
        <rFont val="Times New Roman"/>
        <charset val="134"/>
      </rPr>
      <t>4.</t>
    </r>
    <r>
      <rPr>
        <sz val="12"/>
        <color indexed="8"/>
        <rFont val="宋体"/>
        <charset val="134"/>
      </rPr>
      <t>娱乐设备</t>
    </r>
  </si>
  <si>
    <r>
      <rPr>
        <sz val="12"/>
        <color rgb="FF000000"/>
        <rFont val="Times New Roman"/>
        <charset val="134"/>
      </rPr>
      <t>5.</t>
    </r>
    <r>
      <rPr>
        <sz val="12"/>
        <color indexed="8"/>
        <rFont val="宋体"/>
        <charset val="134"/>
      </rPr>
      <t>公安专用设备</t>
    </r>
  </si>
  <si>
    <r>
      <rPr>
        <sz val="12"/>
        <color rgb="FF000000"/>
        <rFont val="Times New Roman"/>
        <charset val="134"/>
      </rPr>
      <t>6.</t>
    </r>
    <r>
      <rPr>
        <sz val="12"/>
        <color indexed="8"/>
        <rFont val="宋体"/>
        <charset val="134"/>
      </rPr>
      <t>其他专用设备</t>
    </r>
  </si>
  <si>
    <r>
      <rPr>
        <b/>
        <sz val="12"/>
        <color indexed="8"/>
        <rFont val="宋体"/>
        <charset val="134"/>
      </rPr>
      <t>四、家具、用具及装具</t>
    </r>
  </si>
  <si>
    <r>
      <rPr>
        <sz val="12"/>
        <color rgb="FF000000"/>
        <rFont val="Times New Roman"/>
        <charset val="134"/>
      </rPr>
      <t>1.</t>
    </r>
    <r>
      <rPr>
        <sz val="12"/>
        <color indexed="8"/>
        <rFont val="宋体"/>
        <charset val="134"/>
      </rPr>
      <t>家具</t>
    </r>
  </si>
  <si>
    <r>
      <rPr>
        <sz val="12"/>
        <color indexed="8"/>
        <rFont val="宋体"/>
        <charset val="134"/>
      </rPr>
      <t>其中：学生用家具（教学用）</t>
    </r>
  </si>
  <si>
    <r>
      <rPr>
        <sz val="12"/>
        <color rgb="FF000000"/>
        <rFont val="Times New Roman"/>
        <charset val="134"/>
      </rPr>
      <t>2.</t>
    </r>
    <r>
      <rPr>
        <sz val="12"/>
        <color indexed="8"/>
        <rFont val="宋体"/>
        <charset val="134"/>
      </rPr>
      <t>用具和装具</t>
    </r>
  </si>
  <si>
    <t>承 诺 书</t>
  </si>
  <si>
    <r>
      <rPr>
        <sz val="15"/>
        <color theme="1"/>
        <rFont val="Times New Roman"/>
        <charset val="134"/>
      </rPr>
      <t xml:space="preserve">        </t>
    </r>
    <r>
      <rPr>
        <sz val="15"/>
        <color theme="1"/>
        <rFont val="宋体"/>
        <charset val="134"/>
      </rPr>
      <t>根据《政府制定价格成本监审办法》（国家发展和改革委员会第</t>
    </r>
    <r>
      <rPr>
        <sz val="15"/>
        <color theme="1"/>
        <rFont val="Times New Roman"/>
        <charset val="134"/>
      </rPr>
      <t>8</t>
    </r>
    <r>
      <rPr>
        <sz val="15"/>
        <color theme="1"/>
        <rFont val="宋体"/>
        <charset val="134"/>
      </rPr>
      <t>号令）的要求，我校就湖南省民办中小学校教育培养定价成本监审所提供的成本费用资料及数据郑重承诺如下：</t>
    </r>
  </si>
  <si>
    <t xml:space="preserve">    一、提供的成本所需资料、数据是合法、真实、完整的；</t>
  </si>
  <si>
    <t xml:space="preserve">    二、如因我校提供的资料不合法、不真实、不完整引起的一切后果，由本校自行承担。</t>
  </si>
  <si>
    <r>
      <rPr>
        <sz val="15"/>
        <color theme="1"/>
        <rFont val="Times New Roman"/>
        <charset val="134"/>
      </rPr>
      <t xml:space="preserve">                                                    </t>
    </r>
    <r>
      <rPr>
        <sz val="15"/>
        <color theme="1"/>
        <rFont val="宋体"/>
        <charset val="134"/>
      </rPr>
      <t>财务负责人员（签字）：</t>
    </r>
  </si>
  <si>
    <t xml:space="preserve">                              法人代表（签字）：</t>
  </si>
  <si>
    <r>
      <rPr>
        <sz val="15"/>
        <color theme="1"/>
        <rFont val="Times New Roman"/>
        <charset val="134"/>
      </rPr>
      <t xml:space="preserve">                                   </t>
    </r>
    <r>
      <rPr>
        <sz val="15"/>
        <color theme="1"/>
        <rFont val="宋体"/>
        <charset val="134"/>
      </rPr>
      <t>年</t>
    </r>
    <r>
      <rPr>
        <sz val="15"/>
        <color theme="1"/>
        <rFont val="Times New Roman"/>
        <charset val="134"/>
      </rPr>
      <t xml:space="preserve">     </t>
    </r>
    <r>
      <rPr>
        <sz val="15"/>
        <color theme="1"/>
        <rFont val="宋体"/>
        <charset val="134"/>
      </rPr>
      <t>月</t>
    </r>
    <r>
      <rPr>
        <sz val="16"/>
        <color theme="1"/>
        <rFont val="Times New Roman"/>
        <charset val="134"/>
      </rPr>
      <t xml:space="preserve">     </t>
    </r>
    <r>
      <rPr>
        <sz val="16"/>
        <color theme="1"/>
        <rFont val="宋体"/>
        <charset val="134"/>
      </rPr>
      <t>日</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</si>
</sst>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0_ "/>
    <numFmt numFmtId="179" formatCode="#,##0.00_);[Red]\(#,##0.00\)"/>
  </numFmts>
  <fonts count="51">
    <font>
      <sz val="11"/>
      <color theme="1"/>
      <name val="宋体"/>
      <charset val="134"/>
      <scheme val="minor"/>
    </font>
    <font>
      <b/>
      <sz val="26"/>
      <color theme="1"/>
      <name val="方正黑体_GBK"/>
      <charset val="134"/>
    </font>
    <font>
      <sz val="15"/>
      <color theme="1"/>
      <name val="宋体"/>
      <charset val="134"/>
    </font>
    <font>
      <sz val="15"/>
      <color theme="1"/>
      <name val="Calibri"/>
      <charset val="134"/>
    </font>
    <font>
      <sz val="15"/>
      <color theme="1"/>
      <name val="Times New Roman"/>
      <charset val="134"/>
    </font>
    <font>
      <b/>
      <sz val="20"/>
      <color rgb="FF000000"/>
      <name val="方正小标宋简体"/>
      <charset val="134"/>
    </font>
    <font>
      <b/>
      <sz val="12"/>
      <color rgb="FF000000"/>
      <name val="Times New Roman"/>
      <charset val="134"/>
    </font>
    <font>
      <b/>
      <sz val="12"/>
      <name val="Times New Roman"/>
      <charset val="134"/>
    </font>
    <font>
      <sz val="12"/>
      <name val="Times New Roman"/>
      <charset val="134"/>
    </font>
    <font>
      <sz val="12"/>
      <color rgb="FF000000"/>
      <name val="Times New Roman"/>
      <charset val="134"/>
    </font>
    <font>
      <b/>
      <sz val="20"/>
      <name val="方正小标宋简体"/>
      <charset val="134"/>
    </font>
    <font>
      <sz val="12"/>
      <name val="宋体"/>
      <charset val="134"/>
    </font>
    <font>
      <b/>
      <sz val="12"/>
      <color theme="1"/>
      <name val="Times New Roman"/>
      <charset val="134"/>
    </font>
    <font>
      <b/>
      <sz val="12"/>
      <name val="宋体"/>
      <charset val="134"/>
    </font>
    <font>
      <b/>
      <sz val="11"/>
      <color theme="1"/>
      <name val="宋体"/>
      <charset val="134"/>
      <scheme val="minor"/>
    </font>
    <font>
      <sz val="12"/>
      <color theme="1"/>
      <name val="Times New Roman"/>
      <charset val="134"/>
    </font>
    <font>
      <sz val="12"/>
      <color rgb="FF000000"/>
      <name val="宋体"/>
      <charset val="134"/>
    </font>
    <font>
      <sz val="11"/>
      <color theme="1"/>
      <name val="宋体"/>
      <charset val="134"/>
      <scheme val="minor"/>
    </font>
    <font>
      <sz val="16"/>
      <name val="Times New Roman"/>
      <charset val="134"/>
    </font>
    <font>
      <b/>
      <sz val="10"/>
      <name val="Times New Roman"/>
      <charset val="134"/>
    </font>
    <font>
      <sz val="12"/>
      <color indexed="8"/>
      <name val="Times New Roman"/>
      <charset val="134"/>
    </font>
    <font>
      <b/>
      <sz val="12"/>
      <color indexed="8"/>
      <name val="Times New Roman"/>
      <charset val="134"/>
    </font>
    <font>
      <sz val="16"/>
      <name val="黑体"/>
      <charset val="134"/>
    </font>
    <font>
      <sz val="10"/>
      <name val="Times New Roman"/>
      <charset val="134"/>
    </font>
    <font>
      <sz val="12"/>
      <color theme="1"/>
      <name val="宋体"/>
      <charset val="134"/>
    </font>
    <font>
      <sz val="16"/>
      <color rgb="FF000000"/>
      <name val="方正楷体简体"/>
      <charset val="134"/>
    </font>
    <font>
      <sz val="12"/>
      <name val="Calibr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6"/>
      <color theme="1"/>
      <name val="Times New Roman"/>
      <charset val="134"/>
    </font>
    <font>
      <sz val="16"/>
      <color theme="1"/>
      <name val="宋体"/>
      <charset val="134"/>
    </font>
    <font>
      <b/>
      <sz val="12"/>
      <color indexed="8"/>
      <name val="宋体"/>
      <charset val="134"/>
    </font>
    <font>
      <sz val="12"/>
      <color indexed="8"/>
      <name val="宋体"/>
      <charset val="134"/>
    </font>
    <font>
      <sz val="16"/>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auto="1"/>
      </bottom>
      <diagonal/>
    </border>
    <border>
      <left/>
      <right/>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17"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0" fillId="3" borderId="11"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2" applyNumberFormat="0" applyFill="0" applyAlignment="0" applyProtection="0">
      <alignment vertical="center"/>
    </xf>
    <xf numFmtId="0" fontId="33" fillId="0" borderId="12" applyNumberFormat="0" applyFill="0" applyAlignment="0" applyProtection="0">
      <alignment vertical="center"/>
    </xf>
    <xf numFmtId="0" fontId="34" fillId="0" borderId="13" applyNumberFormat="0" applyFill="0" applyAlignment="0" applyProtection="0">
      <alignment vertical="center"/>
    </xf>
    <xf numFmtId="0" fontId="34" fillId="0" borderId="0" applyNumberFormat="0" applyFill="0" applyBorder="0" applyAlignment="0" applyProtection="0">
      <alignment vertical="center"/>
    </xf>
    <xf numFmtId="0" fontId="35" fillId="4" borderId="14" applyNumberFormat="0" applyAlignment="0" applyProtection="0">
      <alignment vertical="center"/>
    </xf>
    <xf numFmtId="0" fontId="36" fillId="5" borderId="15" applyNumberFormat="0" applyAlignment="0" applyProtection="0">
      <alignment vertical="center"/>
    </xf>
    <xf numFmtId="0" fontId="37" fillId="5" borderId="14" applyNumberFormat="0" applyAlignment="0" applyProtection="0">
      <alignment vertical="center"/>
    </xf>
    <xf numFmtId="0" fontId="38" fillId="6" borderId="16" applyNumberFormat="0" applyAlignment="0" applyProtection="0">
      <alignment vertical="center"/>
    </xf>
    <xf numFmtId="0" fontId="39" fillId="0" borderId="17" applyNumberFormat="0" applyFill="0" applyAlignment="0" applyProtection="0">
      <alignment vertical="center"/>
    </xf>
    <xf numFmtId="0" fontId="40" fillId="0" borderId="18" applyNumberFormat="0" applyFill="0" applyAlignment="0" applyProtection="0">
      <alignment vertical="center"/>
    </xf>
    <xf numFmtId="0" fontId="41" fillId="7" borderId="0" applyNumberFormat="0" applyBorder="0" applyAlignment="0" applyProtection="0">
      <alignment vertical="center"/>
    </xf>
    <xf numFmtId="0" fontId="42" fillId="8" borderId="0" applyNumberFormat="0" applyBorder="0" applyAlignment="0" applyProtection="0">
      <alignment vertical="center"/>
    </xf>
    <xf numFmtId="0" fontId="43" fillId="9" borderId="0" applyNumberFormat="0" applyBorder="0" applyAlignment="0" applyProtection="0">
      <alignment vertical="center"/>
    </xf>
    <xf numFmtId="0" fontId="44" fillId="10" borderId="0" applyNumberFormat="0" applyBorder="0" applyAlignment="0" applyProtection="0">
      <alignment vertical="center"/>
    </xf>
    <xf numFmtId="0" fontId="45" fillId="11" borderId="0" applyNumberFormat="0" applyBorder="0" applyAlignment="0" applyProtection="0">
      <alignment vertical="center"/>
    </xf>
    <xf numFmtId="0" fontId="45" fillId="12" borderId="0" applyNumberFormat="0" applyBorder="0" applyAlignment="0" applyProtection="0">
      <alignment vertical="center"/>
    </xf>
    <xf numFmtId="0" fontId="44" fillId="13" borderId="0" applyNumberFormat="0" applyBorder="0" applyAlignment="0" applyProtection="0">
      <alignment vertical="center"/>
    </xf>
    <xf numFmtId="0" fontId="44" fillId="14" borderId="0" applyNumberFormat="0" applyBorder="0" applyAlignment="0" applyProtection="0">
      <alignment vertical="center"/>
    </xf>
    <xf numFmtId="0" fontId="45" fillId="15" borderId="0" applyNumberFormat="0" applyBorder="0" applyAlignment="0" applyProtection="0">
      <alignment vertical="center"/>
    </xf>
    <xf numFmtId="0" fontId="45" fillId="16"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11" fillId="0" borderId="0">
      <alignment vertical="center"/>
    </xf>
    <xf numFmtId="0" fontId="11" fillId="0" borderId="0">
      <alignment vertical="center"/>
    </xf>
    <xf numFmtId="43" fontId="11" fillId="0" borderId="0" applyFont="0" applyFill="0" applyBorder="0" applyAlignment="0" applyProtection="0">
      <alignment vertical="center"/>
    </xf>
    <xf numFmtId="43" fontId="11" fillId="0" borderId="0" applyFont="0" applyFill="0" applyBorder="0" applyAlignment="0" applyProtection="0">
      <alignment vertical="center"/>
    </xf>
  </cellStyleXfs>
  <cellXfs count="150">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justify" vertical="center"/>
    </xf>
    <xf numFmtId="0" fontId="3" fillId="0" borderId="0" xfId="0" applyFont="1" applyAlignment="1">
      <alignment horizontal="justify" vertical="center"/>
    </xf>
    <xf numFmtId="0" fontId="4" fillId="0" borderId="0" xfId="0" applyFont="1" applyAlignment="1">
      <alignment horizontal="justify" vertical="center"/>
    </xf>
    <xf numFmtId="0" fontId="4" fillId="0" borderId="0" xfId="0" applyFont="1" applyAlignment="1">
      <alignment horizontal="center" vertical="center"/>
    </xf>
    <xf numFmtId="0" fontId="5" fillId="0" borderId="0" xfId="50" applyFont="1" applyAlignment="1">
      <alignment horizontal="center" vertical="center" wrapText="1"/>
    </xf>
    <xf numFmtId="0" fontId="6" fillId="0" borderId="1" xfId="50" applyFont="1" applyBorder="1" applyAlignment="1">
      <alignment horizontal="center" vertical="center" wrapText="1"/>
    </xf>
    <xf numFmtId="0" fontId="7" fillId="0" borderId="1" xfId="50" applyFont="1" applyBorder="1" applyAlignment="1">
      <alignment horizontal="center" vertical="center" wrapText="1"/>
    </xf>
    <xf numFmtId="0" fontId="7" fillId="0" borderId="1" xfId="50" applyFont="1" applyFill="1" applyBorder="1" applyAlignment="1" applyProtection="1">
      <alignment vertical="center" wrapText="1"/>
    </xf>
    <xf numFmtId="176" fontId="8" fillId="0" borderId="1" xfId="50" applyNumberFormat="1" applyFont="1" applyBorder="1" applyAlignment="1">
      <alignment vertical="center" wrapText="1"/>
    </xf>
    <xf numFmtId="0" fontId="8" fillId="0" borderId="1" xfId="50" applyFont="1" applyBorder="1" applyAlignment="1">
      <alignment vertical="center" wrapText="1"/>
    </xf>
    <xf numFmtId="0" fontId="7" fillId="0" borderId="1" xfId="50" applyFont="1" applyFill="1" applyBorder="1" applyAlignment="1" applyProtection="1">
      <alignment horizontal="left" vertical="center" wrapText="1"/>
    </xf>
    <xf numFmtId="0" fontId="9" fillId="0" borderId="1" xfId="50" applyFont="1" applyBorder="1" applyAlignment="1">
      <alignment horizontal="justify" vertical="center" wrapText="1"/>
    </xf>
    <xf numFmtId="9" fontId="8" fillId="0" borderId="1" xfId="50" applyNumberFormat="1" applyFont="1" applyBorder="1" applyAlignment="1">
      <alignment vertical="center" wrapText="1"/>
    </xf>
    <xf numFmtId="10" fontId="8" fillId="0" borderId="1" xfId="50" applyNumberFormat="1" applyFont="1" applyBorder="1" applyAlignment="1">
      <alignment vertical="center" wrapText="1"/>
    </xf>
    <xf numFmtId="0" fontId="6" fillId="0" borderId="1" xfId="50" applyFont="1" applyBorder="1" applyAlignment="1">
      <alignment horizontal="justify" vertical="center" wrapText="1"/>
    </xf>
    <xf numFmtId="177" fontId="8" fillId="0" borderId="1" xfId="50" applyNumberFormat="1" applyFont="1" applyBorder="1" applyAlignment="1">
      <alignment vertical="center" wrapText="1"/>
    </xf>
    <xf numFmtId="0" fontId="10" fillId="0" borderId="0" xfId="49" applyFont="1" applyFill="1" applyBorder="1" applyAlignment="1">
      <alignment horizontal="center" vertical="center"/>
    </xf>
    <xf numFmtId="0" fontId="11" fillId="0" borderId="0" xfId="49" applyFont="1" applyFill="1" applyBorder="1" applyAlignment="1"/>
    <xf numFmtId="0" fontId="12" fillId="0" borderId="1" xfId="50" applyFont="1" applyFill="1" applyBorder="1" applyAlignment="1">
      <alignment horizontal="center" vertical="center"/>
    </xf>
    <xf numFmtId="43" fontId="12" fillId="0" borderId="1" xfId="51" applyNumberFormat="1" applyFont="1" applyFill="1" applyBorder="1" applyAlignment="1">
      <alignment horizontal="center" vertical="center"/>
    </xf>
    <xf numFmtId="43" fontId="7" fillId="0" borderId="1" xfId="51" applyNumberFormat="1" applyFont="1" applyFill="1" applyBorder="1" applyAlignment="1">
      <alignment horizontal="center" vertical="center"/>
    </xf>
    <xf numFmtId="43" fontId="13" fillId="0" borderId="1" xfId="51" applyNumberFormat="1" applyFont="1" applyFill="1" applyBorder="1" applyAlignment="1">
      <alignment horizontal="center" vertical="center"/>
    </xf>
    <xf numFmtId="0" fontId="14" fillId="0" borderId="1" xfId="0" applyFont="1" applyBorder="1" applyAlignment="1">
      <alignment horizontal="center" vertical="center"/>
    </xf>
    <xf numFmtId="0" fontId="8" fillId="0" borderId="1" xfId="50" applyFont="1" applyFill="1" applyBorder="1" applyAlignment="1">
      <alignment horizontal="left" vertical="center"/>
    </xf>
    <xf numFmtId="176" fontId="8" fillId="0" borderId="1" xfId="50" applyNumberFormat="1" applyFont="1" applyFill="1" applyBorder="1" applyAlignment="1">
      <alignment horizontal="center" vertical="center"/>
    </xf>
    <xf numFmtId="0" fontId="8" fillId="0" borderId="1" xfId="50" applyFont="1" applyBorder="1">
      <alignment vertical="center"/>
    </xf>
    <xf numFmtId="0" fontId="8" fillId="0" borderId="1" xfId="50" applyFont="1" applyFill="1" applyBorder="1" applyAlignment="1">
      <alignment vertical="center"/>
    </xf>
    <xf numFmtId="0" fontId="0" fillId="0" borderId="1" xfId="0" applyBorder="1">
      <alignment vertical="center"/>
    </xf>
    <xf numFmtId="9" fontId="8" fillId="0" borderId="1" xfId="50" applyNumberFormat="1" applyFont="1" applyFill="1" applyBorder="1" applyAlignment="1">
      <alignment vertical="center"/>
    </xf>
    <xf numFmtId="0" fontId="11" fillId="0" borderId="1" xfId="50" applyFont="1" applyFill="1" applyBorder="1" applyAlignment="1">
      <alignment horizontal="left" vertical="center"/>
    </xf>
    <xf numFmtId="10" fontId="8" fillId="0" borderId="1" xfId="50" applyNumberFormat="1" applyFont="1" applyFill="1" applyBorder="1" applyAlignment="1">
      <alignment vertical="center"/>
    </xf>
    <xf numFmtId="0" fontId="8" fillId="0" borderId="2" xfId="50" applyFont="1" applyFill="1" applyBorder="1" applyAlignment="1">
      <alignment horizontal="left" vertical="center"/>
    </xf>
    <xf numFmtId="176" fontId="15" fillId="0" borderId="1" xfId="0" applyNumberFormat="1" applyFont="1" applyBorder="1">
      <alignment vertical="center"/>
    </xf>
    <xf numFmtId="0" fontId="15" fillId="0" borderId="1" xfId="0" applyFont="1" applyBorder="1">
      <alignment vertical="center"/>
    </xf>
    <xf numFmtId="176" fontId="0" fillId="0" borderId="1" xfId="0" applyNumberFormat="1" applyBorder="1" applyAlignment="1">
      <alignment horizontal="center" vertical="center"/>
    </xf>
    <xf numFmtId="4" fontId="0" fillId="0" borderId="0" xfId="0" applyNumberFormat="1">
      <alignment vertical="center"/>
    </xf>
    <xf numFmtId="0" fontId="10" fillId="0" borderId="0" xfId="49" applyFont="1" applyAlignment="1">
      <alignment horizontal="center" vertical="center"/>
    </xf>
    <xf numFmtId="0" fontId="12" fillId="0" borderId="1" xfId="49" applyFont="1" applyFill="1" applyBorder="1" applyAlignment="1">
      <alignment horizontal="center" vertical="center" wrapText="1"/>
    </xf>
    <xf numFmtId="0" fontId="12" fillId="2" borderId="1" xfId="49" applyFont="1" applyFill="1" applyBorder="1" applyAlignment="1">
      <alignment horizontal="center" vertical="center"/>
    </xf>
    <xf numFmtId="0" fontId="12" fillId="0" borderId="3" xfId="49" applyFont="1" applyFill="1" applyBorder="1" applyAlignment="1">
      <alignment horizontal="center" vertical="center" wrapText="1"/>
    </xf>
    <xf numFmtId="0" fontId="8" fillId="0" borderId="0" xfId="49" applyFont="1" applyFill="1">
      <alignment vertical="center"/>
    </xf>
    <xf numFmtId="0" fontId="11" fillId="2" borderId="1" xfId="49" applyFont="1" applyFill="1" applyBorder="1" applyAlignment="1" applyProtection="1">
      <alignment horizontal="left" vertical="center"/>
    </xf>
    <xf numFmtId="0" fontId="8" fillId="0" borderId="1" xfId="49" applyFont="1" applyBorder="1" applyAlignment="1">
      <alignment horizontal="center" vertical="center"/>
    </xf>
    <xf numFmtId="178" fontId="8" fillId="0" borderId="1" xfId="49" applyNumberFormat="1" applyFont="1" applyBorder="1" applyAlignment="1">
      <alignment horizontal="center" vertical="center"/>
    </xf>
    <xf numFmtId="178" fontId="8" fillId="0" borderId="1" xfId="49" applyNumberFormat="1" applyFont="1" applyFill="1" applyBorder="1" applyAlignment="1">
      <alignment horizontal="center" vertical="center"/>
    </xf>
    <xf numFmtId="0" fontId="8" fillId="0" borderId="1" xfId="49" applyFont="1" applyFill="1" applyBorder="1" applyAlignment="1">
      <alignment horizontal="center" vertical="center"/>
    </xf>
    <xf numFmtId="0" fontId="8" fillId="2" borderId="1" xfId="49" applyFont="1" applyFill="1" applyBorder="1" applyAlignment="1" applyProtection="1">
      <alignment horizontal="left" vertical="center" indent="2"/>
    </xf>
    <xf numFmtId="176" fontId="9" fillId="2" borderId="1" xfId="49" applyNumberFormat="1" applyFont="1" applyFill="1" applyBorder="1" applyAlignment="1">
      <alignment horizontal="left" vertical="center"/>
    </xf>
    <xf numFmtId="176" fontId="16" fillId="2" borderId="1" xfId="49" applyNumberFormat="1" applyFont="1" applyFill="1" applyBorder="1" applyAlignment="1">
      <alignment horizontal="left" vertical="center"/>
    </xf>
    <xf numFmtId="0" fontId="8" fillId="0" borderId="3" xfId="49" applyFont="1" applyFill="1" applyBorder="1" applyAlignment="1">
      <alignment horizontal="center" vertical="center"/>
    </xf>
    <xf numFmtId="0" fontId="8" fillId="0" borderId="2" xfId="49" applyFont="1" applyFill="1" applyBorder="1" applyAlignment="1">
      <alignment horizontal="center" vertical="center"/>
    </xf>
    <xf numFmtId="0" fontId="8" fillId="0" borderId="4" xfId="49" applyFont="1" applyFill="1" applyBorder="1" applyAlignment="1">
      <alignment horizontal="center" vertical="center"/>
    </xf>
    <xf numFmtId="0" fontId="8" fillId="2" borderId="1" xfId="49" applyFont="1" applyFill="1" applyBorder="1">
      <alignment vertical="center"/>
    </xf>
    <xf numFmtId="0" fontId="8" fillId="0" borderId="1" xfId="49" applyFont="1" applyBorder="1">
      <alignment vertical="center"/>
    </xf>
    <xf numFmtId="0" fontId="17" fillId="0" borderId="0" xfId="0" applyFont="1">
      <alignment vertical="center"/>
    </xf>
    <xf numFmtId="0" fontId="7" fillId="0" borderId="1" xfId="49" applyFont="1" applyBorder="1" applyAlignment="1">
      <alignment horizontal="center" vertical="center"/>
    </xf>
    <xf numFmtId="0" fontId="11" fillId="0" borderId="1" xfId="49" applyFont="1" applyBorder="1" applyAlignment="1">
      <alignment horizontal="center" vertical="center"/>
    </xf>
    <xf numFmtId="0" fontId="18" fillId="0" borderId="0" xfId="49" applyFont="1" applyFill="1" applyAlignment="1" applyProtection="1">
      <alignment vertical="center" wrapText="1"/>
    </xf>
    <xf numFmtId="0" fontId="11" fillId="0" borderId="0" xfId="49">
      <alignment vertical="center"/>
    </xf>
    <xf numFmtId="0" fontId="10" fillId="0" borderId="0" xfId="49" applyFont="1" applyFill="1" applyAlignment="1" applyProtection="1">
      <alignment horizontal="center" vertical="center" wrapText="1"/>
    </xf>
    <xf numFmtId="0" fontId="19" fillId="0" borderId="5" xfId="49" applyFont="1" applyFill="1" applyBorder="1" applyAlignment="1" applyProtection="1">
      <alignment horizontal="left" vertical="center" wrapText="1"/>
    </xf>
    <xf numFmtId="0" fontId="13" fillId="0" borderId="6" xfId="49" applyFont="1" applyFill="1" applyBorder="1" applyAlignment="1" applyProtection="1">
      <alignment horizontal="center" vertical="center" wrapText="1"/>
    </xf>
    <xf numFmtId="0" fontId="7" fillId="0" borderId="1" xfId="49" applyFont="1" applyFill="1" applyBorder="1" applyAlignment="1" applyProtection="1">
      <alignment horizontal="center" vertical="center" wrapText="1"/>
    </xf>
    <xf numFmtId="0" fontId="13" fillId="0" borderId="6" xfId="49" applyFont="1" applyFill="1" applyBorder="1" applyAlignment="1" applyProtection="1">
      <alignment horizontal="left" vertical="center"/>
    </xf>
    <xf numFmtId="0" fontId="8" fillId="0" borderId="1" xfId="49" applyFont="1" applyFill="1" applyBorder="1" applyAlignment="1" applyProtection="1">
      <alignment horizontal="center" vertical="center" wrapText="1"/>
    </xf>
    <xf numFmtId="0" fontId="8" fillId="0" borderId="6" xfId="49" applyFont="1" applyFill="1" applyBorder="1" applyAlignment="1" applyProtection="1">
      <alignment vertical="center"/>
    </xf>
    <xf numFmtId="178" fontId="8" fillId="0" borderId="1" xfId="49" applyNumberFormat="1" applyFont="1" applyFill="1" applyBorder="1" applyAlignment="1" applyProtection="1">
      <alignment horizontal="center" vertical="center" wrapText="1"/>
    </xf>
    <xf numFmtId="0" fontId="13" fillId="0" borderId="6" xfId="49" applyFont="1" applyFill="1" applyBorder="1" applyAlignment="1" applyProtection="1">
      <alignment vertical="center"/>
    </xf>
    <xf numFmtId="10" fontId="8" fillId="0" borderId="1" xfId="49" applyNumberFormat="1" applyFont="1" applyFill="1" applyBorder="1" applyAlignment="1" applyProtection="1">
      <alignment horizontal="center" vertical="center" wrapText="1"/>
    </xf>
    <xf numFmtId="0" fontId="11" fillId="0" borderId="6" xfId="49" applyFont="1" applyFill="1" applyBorder="1" applyAlignment="1" applyProtection="1">
      <alignment vertical="center"/>
    </xf>
    <xf numFmtId="9" fontId="8" fillId="0" borderId="1" xfId="3" applyFont="1" applyFill="1" applyBorder="1" applyAlignment="1" applyProtection="1">
      <alignment horizontal="center" vertical="center" wrapText="1"/>
    </xf>
    <xf numFmtId="176" fontId="8" fillId="0" borderId="1" xfId="49" applyNumberFormat="1" applyFont="1" applyFill="1" applyBorder="1" applyAlignment="1" applyProtection="1">
      <alignment horizontal="center" vertical="center" wrapText="1"/>
    </xf>
    <xf numFmtId="179" fontId="7" fillId="0" borderId="1" xfId="49" applyNumberFormat="1" applyFont="1" applyFill="1" applyBorder="1" applyAlignment="1" applyProtection="1">
      <alignment horizontal="right" vertical="center" wrapText="1"/>
    </xf>
    <xf numFmtId="179" fontId="8" fillId="0" borderId="1" xfId="49" applyNumberFormat="1" applyFont="1" applyFill="1" applyBorder="1" applyAlignment="1" applyProtection="1">
      <alignment horizontal="right" vertical="center" wrapText="1"/>
    </xf>
    <xf numFmtId="0" fontId="8" fillId="0" borderId="6" xfId="49" applyFont="1" applyFill="1" applyBorder="1" applyAlignment="1" applyProtection="1">
      <alignment horizontal="left" vertical="center"/>
    </xf>
    <xf numFmtId="176" fontId="8" fillId="0" borderId="1" xfId="49" applyNumberFormat="1" applyFont="1" applyFill="1" applyBorder="1" applyAlignment="1" applyProtection="1">
      <alignment horizontal="right" vertical="center" wrapText="1"/>
    </xf>
    <xf numFmtId="179" fontId="8" fillId="0" borderId="1" xfId="49" applyNumberFormat="1" applyFont="1" applyFill="1" applyBorder="1" applyAlignment="1" applyProtection="1">
      <alignment horizontal="center" vertical="center" wrapText="1"/>
    </xf>
    <xf numFmtId="179" fontId="8" fillId="0" borderId="6" xfId="49" applyNumberFormat="1" applyFont="1" applyFill="1" applyBorder="1" applyAlignment="1" applyProtection="1">
      <alignment horizontal="center" vertical="center" wrapText="1"/>
    </xf>
    <xf numFmtId="179" fontId="8" fillId="0" borderId="7" xfId="49" applyNumberFormat="1" applyFont="1" applyFill="1" applyBorder="1" applyAlignment="1" applyProtection="1">
      <alignment horizontal="center" vertical="center" wrapText="1"/>
    </xf>
    <xf numFmtId="179" fontId="8" fillId="0" borderId="8" xfId="49" applyNumberFormat="1" applyFont="1" applyFill="1" applyBorder="1" applyAlignment="1" applyProtection="1">
      <alignment horizontal="center" vertical="center" wrapText="1"/>
    </xf>
    <xf numFmtId="0" fontId="18" fillId="0" borderId="0" xfId="49" applyFont="1">
      <alignment vertical="center"/>
    </xf>
    <xf numFmtId="0" fontId="8" fillId="0" borderId="0" xfId="49" applyFont="1" applyAlignment="1">
      <alignment horizontal="center" vertical="center"/>
    </xf>
    <xf numFmtId="0" fontId="7" fillId="2" borderId="1" xfId="49" applyFont="1" applyFill="1" applyBorder="1" applyAlignment="1" applyProtection="1">
      <alignment horizontal="center" vertical="center"/>
    </xf>
    <xf numFmtId="0" fontId="7" fillId="2" borderId="1" xfId="49" applyFont="1" applyFill="1" applyBorder="1" applyAlignment="1" applyProtection="1">
      <alignment vertical="center"/>
    </xf>
    <xf numFmtId="0" fontId="8" fillId="2" borderId="1" xfId="49" applyFont="1" applyFill="1" applyBorder="1" applyAlignment="1" applyProtection="1">
      <alignment horizontal="left" vertical="center" indent="1"/>
    </xf>
    <xf numFmtId="4" fontId="8" fillId="2" borderId="1" xfId="49" applyNumberFormat="1" applyFont="1" applyFill="1" applyBorder="1">
      <alignment vertical="center"/>
    </xf>
    <xf numFmtId="49" fontId="20" fillId="2" borderId="1" xfId="49" applyNumberFormat="1" applyFont="1" applyFill="1" applyBorder="1" applyAlignment="1" applyProtection="1">
      <alignment horizontal="left" vertical="center"/>
    </xf>
    <xf numFmtId="49" fontId="9" fillId="2" borderId="1" xfId="49" applyNumberFormat="1" applyFont="1" applyFill="1" applyBorder="1" applyAlignment="1" applyProtection="1">
      <alignment horizontal="left" vertical="center"/>
    </xf>
    <xf numFmtId="49" fontId="21" fillId="2" borderId="1" xfId="49" applyNumberFormat="1" applyFont="1" applyFill="1" applyBorder="1" applyAlignment="1" applyProtection="1">
      <alignment horizontal="left" vertical="center"/>
    </xf>
    <xf numFmtId="0" fontId="7" fillId="2" borderId="1" xfId="49" applyFont="1" applyFill="1" applyBorder="1" applyAlignment="1" applyProtection="1">
      <alignment horizontal="left" vertical="center" wrapText="1"/>
    </xf>
    <xf numFmtId="0" fontId="7" fillId="2" borderId="1" xfId="49" applyFont="1" applyFill="1" applyBorder="1">
      <alignment vertical="center"/>
    </xf>
    <xf numFmtId="0" fontId="22" fillId="0" borderId="0" xfId="50" applyFont="1" applyFill="1" applyAlignment="1" applyProtection="1">
      <alignment vertical="center" wrapText="1"/>
    </xf>
    <xf numFmtId="0" fontId="11" fillId="0" borderId="0" xfId="50">
      <alignment vertical="center"/>
    </xf>
    <xf numFmtId="0" fontId="10" fillId="0" borderId="0" xfId="50" applyFont="1" applyFill="1" applyAlignment="1" applyProtection="1">
      <alignment horizontal="center" vertical="center" wrapText="1"/>
    </xf>
    <xf numFmtId="0" fontId="23" fillId="0" borderId="5" xfId="50" applyFont="1" applyFill="1" applyBorder="1" applyAlignment="1" applyProtection="1">
      <alignment vertical="center" wrapText="1"/>
    </xf>
    <xf numFmtId="0" fontId="23" fillId="0" borderId="5" xfId="50" applyFont="1" applyFill="1" applyBorder="1" applyAlignment="1" applyProtection="1">
      <alignment horizontal="right" vertical="center" wrapText="1"/>
    </xf>
    <xf numFmtId="0" fontId="13" fillId="0" borderId="1" xfId="50" applyFont="1" applyFill="1" applyBorder="1" applyAlignment="1" applyProtection="1">
      <alignment horizontal="center" vertical="center" wrapText="1"/>
    </xf>
    <xf numFmtId="0" fontId="13" fillId="0" borderId="1" xfId="50" applyFont="1" applyFill="1" applyBorder="1" applyAlignment="1" applyProtection="1">
      <alignment vertical="center" wrapText="1"/>
    </xf>
    <xf numFmtId="179" fontId="11" fillId="0" borderId="1" xfId="50" applyNumberFormat="1" applyFont="1" applyFill="1" applyBorder="1" applyAlignment="1" applyProtection="1">
      <alignment horizontal="right" vertical="center" wrapText="1"/>
    </xf>
    <xf numFmtId="0" fontId="11" fillId="0" borderId="1" xfId="50" applyFont="1" applyFill="1" applyBorder="1" applyAlignment="1" applyProtection="1">
      <alignment horizontal="left" vertical="center" wrapText="1"/>
    </xf>
    <xf numFmtId="179" fontId="11" fillId="0" borderId="1" xfId="50" applyNumberFormat="1" applyFont="1" applyFill="1" applyBorder="1" applyAlignment="1" applyProtection="1">
      <alignment vertical="center" wrapText="1"/>
    </xf>
    <xf numFmtId="0" fontId="24" fillId="0" borderId="1" xfId="50" applyFont="1" applyFill="1" applyBorder="1" applyAlignment="1" applyProtection="1">
      <alignment horizontal="left" vertical="center" wrapText="1"/>
    </xf>
    <xf numFmtId="0" fontId="11" fillId="0" borderId="1" xfId="50" applyFont="1" applyFill="1" applyBorder="1" applyAlignment="1" applyProtection="1">
      <alignment vertical="center"/>
    </xf>
    <xf numFmtId="179" fontId="11" fillId="0" borderId="1" xfId="50" applyNumberFormat="1" applyFont="1" applyFill="1" applyBorder="1" applyAlignment="1" applyProtection="1">
      <alignment vertical="center"/>
    </xf>
    <xf numFmtId="0" fontId="13" fillId="0" borderId="1" xfId="50" applyFont="1" applyFill="1" applyBorder="1" applyAlignment="1" applyProtection="1">
      <alignment vertical="center"/>
    </xf>
    <xf numFmtId="176" fontId="13" fillId="0" borderId="1" xfId="50" applyNumberFormat="1" applyFont="1" applyFill="1" applyBorder="1" applyAlignment="1" applyProtection="1">
      <alignment vertical="center"/>
    </xf>
    <xf numFmtId="0" fontId="11" fillId="0" borderId="1" xfId="50" applyFont="1" applyFill="1" applyBorder="1" applyAlignment="1" applyProtection="1">
      <alignment horizontal="right" vertical="center" wrapText="1"/>
    </xf>
    <xf numFmtId="0" fontId="11" fillId="0" borderId="1" xfId="50" applyFont="1" applyFill="1" applyBorder="1" applyAlignment="1" applyProtection="1">
      <alignment horizontal="left" vertical="center" indent="1"/>
    </xf>
    <xf numFmtId="176" fontId="0" fillId="0" borderId="0" xfId="0" applyNumberFormat="1">
      <alignment vertical="center"/>
    </xf>
    <xf numFmtId="0" fontId="18" fillId="0" borderId="0" xfId="50" applyFont="1">
      <alignment vertical="center"/>
    </xf>
    <xf numFmtId="0" fontId="10" fillId="0" borderId="0" xfId="50" applyFont="1" applyFill="1" applyAlignment="1" applyProtection="1">
      <alignment horizontal="center" vertical="center"/>
    </xf>
    <xf numFmtId="0" fontId="13" fillId="0" borderId="0" xfId="50" applyFont="1" applyFill="1" applyAlignment="1" applyProtection="1">
      <alignment horizontal="left" vertical="center"/>
    </xf>
    <xf numFmtId="0" fontId="7" fillId="0" borderId="0" xfId="50" applyFont="1" applyFill="1" applyAlignment="1" applyProtection="1">
      <alignment horizontal="left" vertical="center"/>
    </xf>
    <xf numFmtId="0" fontId="21" fillId="0" borderId="1" xfId="50" applyFont="1" applyFill="1" applyBorder="1" applyAlignment="1">
      <alignment horizontal="center" vertical="center" wrapText="1"/>
    </xf>
    <xf numFmtId="0" fontId="7" fillId="0" borderId="1" xfId="50" applyFont="1" applyBorder="1" applyAlignment="1">
      <alignment horizontal="center" vertical="center"/>
    </xf>
    <xf numFmtId="0" fontId="21" fillId="0" borderId="1" xfId="50" applyFont="1" applyFill="1" applyBorder="1" applyAlignment="1">
      <alignment horizontal="left" vertical="center" wrapText="1"/>
    </xf>
    <xf numFmtId="0" fontId="8" fillId="0" borderId="1" xfId="50" applyFont="1" applyBorder="1" applyAlignment="1">
      <alignment horizontal="right" vertical="center"/>
    </xf>
    <xf numFmtId="0" fontId="8" fillId="0" borderId="3" xfId="50" applyFont="1" applyBorder="1" applyAlignment="1">
      <alignment horizontal="left" vertical="center" wrapText="1"/>
    </xf>
    <xf numFmtId="0" fontId="20" fillId="0" borderId="1" xfId="50" applyFont="1" applyFill="1" applyBorder="1" applyAlignment="1">
      <alignment horizontal="left" vertical="center" wrapText="1"/>
    </xf>
    <xf numFmtId="0" fontId="20" fillId="0" borderId="1" xfId="50" applyFont="1" applyFill="1" applyBorder="1" applyAlignment="1">
      <alignment horizontal="center" vertical="center" wrapText="1"/>
    </xf>
    <xf numFmtId="0" fontId="8" fillId="0" borderId="1" xfId="50" applyFont="1" applyBorder="1" applyAlignment="1">
      <alignment horizontal="center" vertical="center"/>
    </xf>
    <xf numFmtId="0" fontId="8" fillId="0" borderId="2" xfId="50" applyFont="1" applyBorder="1" applyAlignment="1">
      <alignment horizontal="left" vertical="center" wrapText="1"/>
    </xf>
    <xf numFmtId="0" fontId="9" fillId="0" borderId="1" xfId="50" applyFont="1" applyFill="1" applyBorder="1" applyAlignment="1">
      <alignment horizontal="left" vertical="center" wrapText="1"/>
    </xf>
    <xf numFmtId="0" fontId="9" fillId="0" borderId="1" xfId="50" applyFont="1" applyFill="1" applyBorder="1" applyAlignment="1">
      <alignment horizontal="center" vertical="center" wrapText="1"/>
    </xf>
    <xf numFmtId="178" fontId="8" fillId="0" borderId="1" xfId="50" applyNumberFormat="1" applyFont="1" applyBorder="1" applyAlignment="1">
      <alignment horizontal="center" vertical="center"/>
    </xf>
    <xf numFmtId="0" fontId="7" fillId="0" borderId="1" xfId="50" applyFont="1" applyBorder="1" applyAlignment="1">
      <alignment horizontal="left" vertical="center"/>
    </xf>
    <xf numFmtId="0" fontId="8" fillId="0" borderId="4" xfId="50" applyFont="1" applyBorder="1" applyAlignment="1">
      <alignment horizontal="left" vertical="center" wrapText="1"/>
    </xf>
    <xf numFmtId="0" fontId="12" fillId="0" borderId="1" xfId="50" applyFont="1" applyFill="1" applyBorder="1" applyAlignment="1">
      <alignment horizontal="left" vertical="center"/>
    </xf>
    <xf numFmtId="0" fontId="8" fillId="0" borderId="1" xfId="50" applyFont="1" applyBorder="1" applyAlignment="1">
      <alignment horizontal="center" vertical="center" wrapText="1"/>
    </xf>
    <xf numFmtId="0" fontId="8" fillId="0" borderId="1" xfId="50" applyFont="1" applyFill="1" applyBorder="1" applyAlignment="1" applyProtection="1">
      <alignment horizontal="left" vertical="center" indent="1"/>
    </xf>
    <xf numFmtId="0" fontId="8" fillId="0" borderId="1" xfId="50" applyFont="1" applyFill="1" applyBorder="1" applyAlignment="1" applyProtection="1">
      <alignment horizontal="center" vertical="center"/>
    </xf>
    <xf numFmtId="0" fontId="8" fillId="0" borderId="1" xfId="50" applyFont="1" applyFill="1" applyBorder="1" applyAlignment="1" applyProtection="1">
      <alignment horizontal="left" vertical="center" indent="2"/>
    </xf>
    <xf numFmtId="176" fontId="9" fillId="0" borderId="1" xfId="50" applyNumberFormat="1" applyFont="1" applyFill="1" applyBorder="1" applyAlignment="1">
      <alignment horizontal="left" vertical="center"/>
    </xf>
    <xf numFmtId="176" fontId="9" fillId="0" borderId="1" xfId="50" applyNumberFormat="1" applyFont="1" applyFill="1" applyBorder="1" applyAlignment="1">
      <alignment horizontal="center" vertical="center"/>
    </xf>
    <xf numFmtId="176" fontId="16" fillId="0" borderId="1" xfId="50" applyNumberFormat="1" applyFont="1" applyFill="1" applyBorder="1" applyAlignment="1">
      <alignment horizontal="left" vertical="center"/>
    </xf>
    <xf numFmtId="176" fontId="16" fillId="0" borderId="1" xfId="50" applyNumberFormat="1" applyFont="1" applyFill="1" applyBorder="1" applyAlignment="1">
      <alignment horizontal="center" vertical="center"/>
    </xf>
    <xf numFmtId="176" fontId="7" fillId="0" borderId="1" xfId="50" applyNumberFormat="1" applyFont="1" applyFill="1" applyBorder="1" applyAlignment="1" applyProtection="1">
      <alignment horizontal="center" vertical="center" wrapText="1"/>
    </xf>
    <xf numFmtId="176" fontId="8" fillId="0" borderId="1" xfId="50" applyNumberFormat="1" applyFont="1" applyFill="1" applyBorder="1" applyAlignment="1" applyProtection="1">
      <alignment horizontal="center" vertical="center"/>
    </xf>
    <xf numFmtId="176" fontId="8" fillId="0" borderId="1" xfId="50" applyNumberFormat="1" applyFont="1" applyBorder="1" applyAlignment="1">
      <alignment horizontal="center" vertical="center"/>
    </xf>
    <xf numFmtId="49" fontId="9" fillId="0" borderId="1" xfId="50" applyNumberFormat="1" applyFont="1" applyFill="1" applyBorder="1" applyAlignment="1" applyProtection="1">
      <alignment horizontal="left" vertical="center"/>
    </xf>
    <xf numFmtId="176" fontId="9" fillId="0" borderId="1" xfId="50" applyNumberFormat="1" applyFont="1" applyFill="1" applyBorder="1" applyAlignment="1" applyProtection="1">
      <alignment horizontal="center" vertical="center"/>
    </xf>
    <xf numFmtId="176" fontId="8" fillId="0" borderId="1" xfId="50" applyNumberFormat="1" applyFont="1" applyBorder="1">
      <alignment vertical="center"/>
    </xf>
    <xf numFmtId="0" fontId="10" fillId="0" borderId="0" xfId="49" applyFont="1" applyFill="1" applyAlignment="1" applyProtection="1">
      <alignment horizontal="center" vertical="center"/>
    </xf>
    <xf numFmtId="0" fontId="25" fillId="0" borderId="0" xfId="49" applyFont="1" applyAlignment="1">
      <alignment horizontal="center" vertical="center" wrapText="1"/>
    </xf>
    <xf numFmtId="0" fontId="18" fillId="0" borderId="0" xfId="49" applyFont="1" applyBorder="1" applyAlignment="1">
      <alignment horizontal="justify" wrapText="1"/>
    </xf>
    <xf numFmtId="0" fontId="11" fillId="0" borderId="9" xfId="49" applyFont="1" applyBorder="1" applyAlignment="1">
      <alignment horizontal="justify" wrapText="1"/>
    </xf>
    <xf numFmtId="0" fontId="26" fillId="0" borderId="9" xfId="49" applyFont="1" applyBorder="1" applyAlignment="1">
      <alignment horizontal="justify" wrapText="1"/>
    </xf>
    <xf numFmtId="0" fontId="26" fillId="0" borderId="10" xfId="49" applyFont="1" applyBorder="1" applyAlignment="1">
      <alignment horizontal="justify"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千位分隔 2" xfId="51"/>
    <cellStyle name="千位分隔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
  <sheetViews>
    <sheetView workbookViewId="0">
      <selection activeCell="B3" sqref="B3"/>
    </sheetView>
  </sheetViews>
  <sheetFormatPr defaultColWidth="9" defaultRowHeight="13.5" outlineLevelCol="1"/>
  <cols>
    <col min="1" max="1" width="27.125" customWidth="1"/>
    <col min="2" max="2" width="35.75" customWidth="1"/>
  </cols>
  <sheetData>
    <row r="1" ht="25.5" spans="1:2">
      <c r="A1" s="144" t="s">
        <v>0</v>
      </c>
      <c r="B1" s="144"/>
    </row>
    <row r="2" ht="20.25" spans="1:2">
      <c r="A2" s="145" t="s">
        <v>1</v>
      </c>
      <c r="B2" s="145"/>
    </row>
    <row r="3" ht="21" spans="1:2">
      <c r="A3" s="146" t="s">
        <v>2</v>
      </c>
      <c r="B3" s="147" t="s">
        <v>3</v>
      </c>
    </row>
    <row r="4" ht="21" spans="1:2">
      <c r="A4" s="146" t="s">
        <v>4</v>
      </c>
      <c r="B4" s="148" t="s">
        <v>5</v>
      </c>
    </row>
    <row r="5" ht="21" spans="1:2">
      <c r="A5" s="146" t="s">
        <v>6</v>
      </c>
      <c r="B5" s="148" t="s">
        <v>7</v>
      </c>
    </row>
    <row r="6" ht="21" spans="1:2">
      <c r="A6" s="146" t="s">
        <v>8</v>
      </c>
      <c r="B6" s="148" t="s">
        <v>7</v>
      </c>
    </row>
    <row r="7" ht="21" spans="1:2">
      <c r="A7" s="146" t="s">
        <v>9</v>
      </c>
      <c r="B7" s="148" t="s">
        <v>10</v>
      </c>
    </row>
    <row r="8" ht="21" spans="1:2">
      <c r="A8" s="146" t="s">
        <v>11</v>
      </c>
      <c r="B8" s="148">
        <v>426141</v>
      </c>
    </row>
    <row r="9" ht="42" customHeight="1" spans="1:2">
      <c r="A9" s="146" t="s">
        <v>12</v>
      </c>
      <c r="B9" s="148">
        <v>13036772357</v>
      </c>
    </row>
    <row r="10" ht="45.75" customHeight="1" spans="1:2">
      <c r="A10" s="146" t="s">
        <v>13</v>
      </c>
      <c r="B10" s="149" t="s">
        <v>14</v>
      </c>
    </row>
  </sheetData>
  <mergeCells count="2">
    <mergeCell ref="A1:B1"/>
    <mergeCell ref="A2:B2"/>
  </mergeCells>
  <pageMargins left="1.48" right="0.7" top="1.45" bottom="0.75" header="0.25"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3"/>
  <sheetViews>
    <sheetView tabSelected="1" workbookViewId="0">
      <selection activeCell="A11" sqref="A11"/>
    </sheetView>
  </sheetViews>
  <sheetFormatPr defaultColWidth="9" defaultRowHeight="13.5"/>
  <cols>
    <col min="1" max="1" width="83.625" customWidth="1"/>
  </cols>
  <sheetData>
    <row r="1" ht="74.25" customHeight="1" spans="1:1">
      <c r="A1" s="1" t="s">
        <v>246</v>
      </c>
    </row>
    <row r="2" ht="58.5" spans="1:1">
      <c r="A2" s="2" t="s">
        <v>247</v>
      </c>
    </row>
    <row r="3" ht="19.5" spans="1:1">
      <c r="A3" s="2" t="s">
        <v>248</v>
      </c>
    </row>
    <row r="4" ht="39" spans="1:1">
      <c r="A4" s="2" t="s">
        <v>249</v>
      </c>
    </row>
    <row r="5" ht="19.5" spans="1:1">
      <c r="A5" s="3"/>
    </row>
    <row r="9" ht="19.5" spans="1:1">
      <c r="A9" s="4"/>
    </row>
    <row r="10" ht="19.5" spans="1:1">
      <c r="A10" s="4"/>
    </row>
    <row r="11" ht="36.75" customHeight="1" spans="1:1">
      <c r="A11" s="4" t="s">
        <v>250</v>
      </c>
    </row>
    <row r="12" ht="32.25" customHeight="1" spans="1:1">
      <c r="A12" s="2" t="s">
        <v>251</v>
      </c>
    </row>
    <row r="13" ht="55.5" customHeight="1" spans="1:1">
      <c r="A13" s="5" t="s">
        <v>252</v>
      </c>
    </row>
  </sheetData>
  <pageMargins left="0.708661417322835" right="0.708661417322835" top="1.53543307086614" bottom="0.748031496062992" header="0.31496062992126" footer="0.31496062992126"/>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4"/>
  <sheetViews>
    <sheetView workbookViewId="0">
      <pane xSplit="1" ySplit="4" topLeftCell="B14" activePane="bottomRight" state="frozen"/>
      <selection/>
      <selection pane="topRight"/>
      <selection pane="bottomLeft"/>
      <selection pane="bottomRight" activeCell="F26" sqref="F26"/>
    </sheetView>
  </sheetViews>
  <sheetFormatPr defaultColWidth="9" defaultRowHeight="13.5" outlineLevelCol="4"/>
  <cols>
    <col min="1" max="1" width="26.5" customWidth="1"/>
    <col min="2" max="2" width="17" customWidth="1"/>
    <col min="3" max="3" width="16.75" customWidth="1"/>
    <col min="4" max="4" width="17" customWidth="1"/>
    <col min="5" max="5" width="11.125" customWidth="1"/>
  </cols>
  <sheetData>
    <row r="1" ht="20.25" spans="1:3">
      <c r="A1" s="111" t="s">
        <v>15</v>
      </c>
      <c r="B1" s="94"/>
      <c r="C1" s="94"/>
    </row>
    <row r="2" ht="25.5" spans="1:5">
      <c r="A2" s="112" t="s">
        <v>16</v>
      </c>
      <c r="B2" s="112"/>
      <c r="C2" s="112"/>
      <c r="D2" s="112"/>
      <c r="E2" s="112"/>
    </row>
    <row r="3" ht="14.25" spans="1:3">
      <c r="A3" s="113" t="s">
        <v>17</v>
      </c>
      <c r="B3" s="114"/>
      <c r="C3" s="114"/>
    </row>
    <row r="4" ht="19.5" customHeight="1" spans="1:5">
      <c r="A4" s="115" t="s">
        <v>18</v>
      </c>
      <c r="B4" s="115" t="s">
        <v>19</v>
      </c>
      <c r="C4" s="116" t="s">
        <v>20</v>
      </c>
      <c r="D4" s="116" t="s">
        <v>21</v>
      </c>
      <c r="E4" s="116" t="s">
        <v>22</v>
      </c>
    </row>
    <row r="5" ht="19.5" customHeight="1" spans="1:5">
      <c r="A5" s="117" t="s">
        <v>23</v>
      </c>
      <c r="B5" s="117"/>
      <c r="C5" s="118"/>
      <c r="D5" s="118"/>
      <c r="E5" s="119" t="s">
        <v>24</v>
      </c>
    </row>
    <row r="6" ht="19.5" customHeight="1" spans="1:5">
      <c r="A6" s="120" t="s">
        <v>25</v>
      </c>
      <c r="B6" s="121">
        <v>13</v>
      </c>
      <c r="C6" s="122">
        <v>12</v>
      </c>
      <c r="D6" s="122">
        <v>11</v>
      </c>
      <c r="E6" s="123"/>
    </row>
    <row r="7" ht="19.5" customHeight="1" spans="1:5">
      <c r="A7" s="120" t="s">
        <v>26</v>
      </c>
      <c r="B7" s="121"/>
      <c r="C7" s="122"/>
      <c r="D7" s="122"/>
      <c r="E7" s="123"/>
    </row>
    <row r="8" ht="19.5" customHeight="1" spans="1:5">
      <c r="A8" s="124" t="s">
        <v>27</v>
      </c>
      <c r="B8" s="125"/>
      <c r="C8" s="122"/>
      <c r="D8" s="122"/>
      <c r="E8" s="123"/>
    </row>
    <row r="9" ht="19.5" customHeight="1" spans="1:5">
      <c r="A9" s="117" t="s">
        <v>28</v>
      </c>
      <c r="B9" s="115"/>
      <c r="C9" s="126"/>
      <c r="D9" s="126"/>
      <c r="E9" s="123"/>
    </row>
    <row r="10" ht="19.5" customHeight="1" spans="1:5">
      <c r="A10" s="120" t="s">
        <v>25</v>
      </c>
      <c r="B10" s="121">
        <v>877</v>
      </c>
      <c r="C10" s="126">
        <v>851</v>
      </c>
      <c r="D10" s="126">
        <v>818</v>
      </c>
      <c r="E10" s="123"/>
    </row>
    <row r="11" ht="19.5" customHeight="1" spans="1:5">
      <c r="A11" s="120" t="s">
        <v>26</v>
      </c>
      <c r="B11" s="121"/>
      <c r="C11" s="126"/>
      <c r="D11" s="126"/>
      <c r="E11" s="123"/>
    </row>
    <row r="12" ht="19.5" customHeight="1" spans="1:5">
      <c r="A12" s="124" t="s">
        <v>29</v>
      </c>
      <c r="B12" s="125"/>
      <c r="C12" s="126"/>
      <c r="D12" s="126"/>
      <c r="E12" s="123"/>
    </row>
    <row r="13" ht="19.5" customHeight="1" spans="1:5">
      <c r="A13" s="127" t="s">
        <v>30</v>
      </c>
      <c r="B13" s="116">
        <v>439</v>
      </c>
      <c r="C13" s="126">
        <v>426</v>
      </c>
      <c r="D13" s="126">
        <v>409</v>
      </c>
      <c r="E13" s="128"/>
    </row>
    <row r="14" ht="19.5" customHeight="1" spans="1:5">
      <c r="A14" s="129" t="s">
        <v>31</v>
      </c>
      <c r="B14" s="20"/>
      <c r="C14" s="122"/>
      <c r="D14" s="122"/>
      <c r="E14" s="130" t="s">
        <v>32</v>
      </c>
    </row>
    <row r="15" ht="19.5" customHeight="1" spans="1:5">
      <c r="A15" s="131" t="s">
        <v>33</v>
      </c>
      <c r="B15" s="132">
        <v>53</v>
      </c>
      <c r="C15" s="122">
        <v>52</v>
      </c>
      <c r="D15" s="122">
        <v>50</v>
      </c>
      <c r="E15" s="130"/>
    </row>
    <row r="16" ht="19.5" customHeight="1" spans="1:5">
      <c r="A16" s="133" t="s">
        <v>34</v>
      </c>
      <c r="B16" s="132">
        <v>26</v>
      </c>
      <c r="C16" s="122">
        <v>26</v>
      </c>
      <c r="D16" s="122">
        <v>24</v>
      </c>
      <c r="E16" s="130"/>
    </row>
    <row r="17" ht="19.5" customHeight="1" spans="1:5">
      <c r="A17" s="134" t="s">
        <v>35</v>
      </c>
      <c r="B17" s="135"/>
      <c r="C17" s="122"/>
      <c r="D17" s="122"/>
      <c r="E17" s="130"/>
    </row>
    <row r="18" ht="19.5" customHeight="1" spans="1:5">
      <c r="A18" s="134" t="s">
        <v>36</v>
      </c>
      <c r="B18" s="135"/>
      <c r="C18" s="122"/>
      <c r="D18" s="122"/>
      <c r="E18" s="130"/>
    </row>
    <row r="19" ht="19.5" customHeight="1" spans="1:5">
      <c r="A19" s="134" t="s">
        <v>37</v>
      </c>
      <c r="B19" s="135"/>
      <c r="C19" s="122"/>
      <c r="D19" s="122"/>
      <c r="E19" s="130"/>
    </row>
    <row r="20" ht="19.5" customHeight="1" spans="1:5">
      <c r="A20" s="136" t="s">
        <v>38</v>
      </c>
      <c r="B20" s="137"/>
      <c r="C20" s="122"/>
      <c r="D20" s="122"/>
      <c r="E20" s="130"/>
    </row>
    <row r="21" ht="19.5" customHeight="1" spans="1:5">
      <c r="A21" s="133" t="s">
        <v>39</v>
      </c>
      <c r="B21" s="132">
        <v>4</v>
      </c>
      <c r="C21" s="122">
        <v>4</v>
      </c>
      <c r="D21" s="122">
        <v>4</v>
      </c>
      <c r="E21" s="130"/>
    </row>
    <row r="22" ht="19.5" customHeight="1" spans="1:5">
      <c r="A22" s="133" t="s">
        <v>40</v>
      </c>
      <c r="B22" s="132">
        <v>4</v>
      </c>
      <c r="C22" s="122">
        <v>4</v>
      </c>
      <c r="D22" s="122">
        <v>4</v>
      </c>
      <c r="E22" s="130"/>
    </row>
    <row r="23" ht="19.5" customHeight="1" spans="1:5">
      <c r="A23" s="133" t="s">
        <v>41</v>
      </c>
      <c r="B23" s="132">
        <v>19</v>
      </c>
      <c r="C23" s="122">
        <v>18</v>
      </c>
      <c r="D23" s="122">
        <v>18</v>
      </c>
      <c r="E23" s="130"/>
    </row>
    <row r="24" ht="19.5" customHeight="1" spans="1:5">
      <c r="A24" s="27" t="s">
        <v>42</v>
      </c>
      <c r="B24" s="27"/>
      <c r="C24" s="27"/>
      <c r="D24" s="27"/>
      <c r="E24" s="130"/>
    </row>
    <row r="25" ht="19.5" customHeight="1" spans="1:5">
      <c r="A25" s="27" t="s">
        <v>43</v>
      </c>
      <c r="B25" s="27"/>
      <c r="C25" s="27"/>
      <c r="D25" s="27"/>
      <c r="E25" s="130"/>
    </row>
    <row r="26" ht="19.5" customHeight="1" spans="1:5">
      <c r="A26" s="27" t="s">
        <v>44</v>
      </c>
      <c r="B26" s="27"/>
      <c r="C26" s="27"/>
      <c r="D26" s="27"/>
      <c r="E26" s="130"/>
    </row>
    <row r="27" ht="19.5" customHeight="1" spans="1:5">
      <c r="A27" s="27" t="s">
        <v>45</v>
      </c>
      <c r="B27" s="27"/>
      <c r="C27" s="27"/>
      <c r="D27" s="27"/>
      <c r="E27" s="130"/>
    </row>
    <row r="28" ht="19.5" customHeight="1" spans="1:5">
      <c r="A28" s="27" t="s">
        <v>46</v>
      </c>
      <c r="B28" s="27"/>
      <c r="C28" s="27"/>
      <c r="D28" s="27"/>
      <c r="E28" s="130"/>
    </row>
    <row r="29" ht="19.5" customHeight="1" spans="1:5">
      <c r="A29" s="9" t="s">
        <v>47</v>
      </c>
      <c r="B29" s="138">
        <f>B30+B32+B34+B31+B33</f>
        <v>4854684.89</v>
      </c>
      <c r="C29" s="138">
        <f>C30+C32+C34+C31+C33</f>
        <v>5250588.89</v>
      </c>
      <c r="D29" s="138">
        <f>D30+D32+D34+D31+D33</f>
        <v>5253487.89</v>
      </c>
      <c r="E29" s="27"/>
    </row>
    <row r="30" ht="19.5" customHeight="1" spans="1:5">
      <c r="A30" s="131" t="s">
        <v>48</v>
      </c>
      <c r="B30" s="139">
        <v>2712199.69</v>
      </c>
      <c r="C30" s="140">
        <v>2712199.69</v>
      </c>
      <c r="D30" s="140">
        <v>2712199.69</v>
      </c>
      <c r="E30" s="27"/>
    </row>
    <row r="31" ht="19.5" customHeight="1" spans="1:5">
      <c r="A31" s="131" t="s">
        <v>49</v>
      </c>
      <c r="B31" s="139">
        <v>50690</v>
      </c>
      <c r="C31" s="140">
        <v>85035</v>
      </c>
      <c r="D31" s="140">
        <v>85035</v>
      </c>
      <c r="E31" s="27"/>
    </row>
    <row r="32" ht="19.5" customHeight="1" spans="1:5">
      <c r="A32" s="131" t="s">
        <v>50</v>
      </c>
      <c r="B32" s="139">
        <v>1201460.7</v>
      </c>
      <c r="C32" s="140">
        <v>1393510.7</v>
      </c>
      <c r="D32" s="140">
        <v>1393510.7</v>
      </c>
      <c r="E32" s="27"/>
    </row>
    <row r="33" ht="19.5" customHeight="1" spans="1:5">
      <c r="A33" s="131" t="s">
        <v>51</v>
      </c>
      <c r="B33" s="139">
        <v>890334.5</v>
      </c>
      <c r="C33" s="140">
        <v>1059843.5</v>
      </c>
      <c r="D33" s="140">
        <v>1062742.5</v>
      </c>
      <c r="E33" s="27"/>
    </row>
    <row r="34" ht="19.5" customHeight="1" spans="1:5">
      <c r="A34" s="141" t="s">
        <v>52</v>
      </c>
      <c r="B34" s="142"/>
      <c r="C34" s="143"/>
      <c r="D34" s="143"/>
      <c r="E34" s="27"/>
    </row>
  </sheetData>
  <mergeCells count="4">
    <mergeCell ref="A2:E2"/>
    <mergeCell ref="A3:C3"/>
    <mergeCell ref="E5:E13"/>
    <mergeCell ref="E14:E28"/>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8"/>
  <sheetViews>
    <sheetView workbookViewId="0">
      <pane xSplit="1" ySplit="4" topLeftCell="B5" activePane="bottomRight" state="frozen"/>
      <selection/>
      <selection pane="topRight"/>
      <selection pane="bottomLeft"/>
      <selection pane="bottomRight" activeCell="G10" sqref="G10"/>
    </sheetView>
  </sheetViews>
  <sheetFormatPr defaultColWidth="9" defaultRowHeight="13.5" outlineLevelCol="3"/>
  <cols>
    <col min="1" max="1" width="25.875" customWidth="1"/>
    <col min="2" max="4" width="18.875" customWidth="1"/>
    <col min="7" max="7" width="11.5"/>
  </cols>
  <sheetData>
    <row r="1" ht="20.25" spans="1:2">
      <c r="A1" s="93" t="s">
        <v>53</v>
      </c>
      <c r="B1" s="94"/>
    </row>
    <row r="2" ht="25.5" spans="1:4">
      <c r="A2" s="95" t="s">
        <v>54</v>
      </c>
      <c r="B2" s="95"/>
      <c r="C2" s="95"/>
      <c r="D2" s="95"/>
    </row>
    <row r="3" spans="1:2">
      <c r="A3" s="96" t="s">
        <v>55</v>
      </c>
      <c r="B3" s="97"/>
    </row>
    <row r="4" ht="36" customHeight="1" spans="1:4">
      <c r="A4" s="98" t="s">
        <v>56</v>
      </c>
      <c r="B4" s="98" t="s">
        <v>57</v>
      </c>
      <c r="C4" s="98" t="s">
        <v>58</v>
      </c>
      <c r="D4" s="98" t="s">
        <v>59</v>
      </c>
    </row>
    <row r="5" ht="22.5" customHeight="1" spans="1:4">
      <c r="A5" s="99" t="s">
        <v>60</v>
      </c>
      <c r="B5" s="100">
        <v>266780</v>
      </c>
      <c r="C5" s="100">
        <v>253400</v>
      </c>
      <c r="D5" s="100">
        <v>274900</v>
      </c>
    </row>
    <row r="6" ht="22.5" customHeight="1" spans="1:4">
      <c r="A6" s="101" t="s">
        <v>61</v>
      </c>
      <c r="B6" s="100">
        <v>266780</v>
      </c>
      <c r="C6" s="100">
        <v>253400</v>
      </c>
      <c r="D6" s="100">
        <v>274900</v>
      </c>
    </row>
    <row r="7" ht="22.5" customHeight="1" spans="1:4">
      <c r="A7" s="101" t="s">
        <v>62</v>
      </c>
      <c r="B7" s="100"/>
      <c r="C7" s="100"/>
      <c r="D7" s="100"/>
    </row>
    <row r="8" ht="22.5" customHeight="1" spans="1:4">
      <c r="A8" s="101" t="s">
        <v>63</v>
      </c>
      <c r="B8" s="100"/>
      <c r="C8" s="100"/>
      <c r="D8" s="100"/>
    </row>
    <row r="9" ht="22.5" customHeight="1" spans="1:4">
      <c r="A9" s="101" t="s">
        <v>64</v>
      </c>
      <c r="B9" s="100"/>
      <c r="C9" s="100"/>
      <c r="D9" s="100"/>
    </row>
    <row r="10" ht="22.5" customHeight="1" spans="1:4">
      <c r="A10" s="99" t="s">
        <v>65</v>
      </c>
      <c r="B10" s="100"/>
      <c r="C10" s="100"/>
      <c r="D10" s="100"/>
    </row>
    <row r="11" ht="22.5" customHeight="1" spans="1:4">
      <c r="A11" s="99" t="s">
        <v>66</v>
      </c>
      <c r="B11" s="100">
        <v>4565721.83</v>
      </c>
      <c r="C11" s="100">
        <f>C12</f>
        <v>5253800</v>
      </c>
      <c r="D11" s="100">
        <f>D12</f>
        <v>4874400</v>
      </c>
    </row>
    <row r="12" ht="22.5" customHeight="1" spans="1:4">
      <c r="A12" s="101" t="s">
        <v>67</v>
      </c>
      <c r="B12" s="100">
        <v>4565721.83</v>
      </c>
      <c r="C12" s="100">
        <v>5253800</v>
      </c>
      <c r="D12" s="100">
        <v>4874400</v>
      </c>
    </row>
    <row r="13" ht="22.5" customHeight="1" spans="1:4">
      <c r="A13" s="101" t="s">
        <v>68</v>
      </c>
      <c r="B13" s="100">
        <v>2894100</v>
      </c>
      <c r="C13" s="100">
        <v>2808300</v>
      </c>
      <c r="D13" s="100">
        <v>2699400</v>
      </c>
    </row>
    <row r="14" ht="22.5" customHeight="1" spans="1:4">
      <c r="A14" s="101" t="s">
        <v>69</v>
      </c>
      <c r="B14" s="102"/>
      <c r="C14" s="102"/>
      <c r="D14" s="102"/>
    </row>
    <row r="15" ht="22.5" customHeight="1" spans="1:4">
      <c r="A15" s="101" t="s">
        <v>70</v>
      </c>
      <c r="B15" s="102"/>
      <c r="C15" s="102"/>
      <c r="D15" s="102"/>
    </row>
    <row r="16" ht="22.5" customHeight="1" spans="1:4">
      <c r="A16" s="101" t="s">
        <v>71</v>
      </c>
      <c r="B16" s="100"/>
      <c r="C16" s="100"/>
      <c r="D16" s="100"/>
    </row>
    <row r="17" ht="22.5" customHeight="1" spans="1:4">
      <c r="A17" s="101" t="s">
        <v>72</v>
      </c>
      <c r="B17" s="100"/>
      <c r="C17" s="100"/>
      <c r="D17" s="100"/>
    </row>
    <row r="18" ht="22.5" customHeight="1" spans="1:4">
      <c r="A18" s="103" t="s">
        <v>73</v>
      </c>
      <c r="B18" s="100">
        <v>789300</v>
      </c>
      <c r="C18" s="100">
        <v>765900</v>
      </c>
      <c r="D18" s="100">
        <v>736200</v>
      </c>
    </row>
    <row r="19" ht="22.5" customHeight="1" spans="1:4">
      <c r="A19" s="101" t="s">
        <v>74</v>
      </c>
      <c r="B19" s="100">
        <v>438500</v>
      </c>
      <c r="C19" s="100">
        <v>425500</v>
      </c>
      <c r="D19" s="100">
        <v>409000</v>
      </c>
    </row>
    <row r="20" ht="22.5" customHeight="1" spans="1:4">
      <c r="A20" s="104" t="s">
        <v>75</v>
      </c>
      <c r="B20" s="105">
        <v>443821.83</v>
      </c>
      <c r="C20" s="100">
        <v>1254100</v>
      </c>
      <c r="D20" s="105">
        <v>1029800</v>
      </c>
    </row>
    <row r="21" ht="22.5" customHeight="1" spans="1:4">
      <c r="A21" s="105" t="s">
        <v>76</v>
      </c>
      <c r="B21" s="105"/>
      <c r="C21" s="105"/>
      <c r="D21" s="105"/>
    </row>
    <row r="22" ht="22.5" customHeight="1" spans="1:4">
      <c r="A22" s="106" t="s">
        <v>77</v>
      </c>
      <c r="B22" s="107"/>
      <c r="C22" s="106"/>
      <c r="D22" s="106"/>
    </row>
    <row r="23" ht="22.5" customHeight="1" spans="1:4">
      <c r="A23" s="106" t="s">
        <v>78</v>
      </c>
      <c r="B23" s="108"/>
      <c r="C23" s="108"/>
      <c r="D23" s="108"/>
    </row>
    <row r="24" ht="22.5" customHeight="1" spans="1:4">
      <c r="A24" s="106" t="s">
        <v>79</v>
      </c>
      <c r="B24" s="108">
        <v>3380.24</v>
      </c>
      <c r="C24" s="105">
        <v>10163.25</v>
      </c>
      <c r="D24" s="108">
        <v>4835.91</v>
      </c>
    </row>
    <row r="25" ht="22.5" customHeight="1" spans="1:4">
      <c r="A25" s="109" t="s">
        <v>80</v>
      </c>
      <c r="B25" s="108"/>
      <c r="C25" s="108"/>
      <c r="D25" s="108"/>
    </row>
    <row r="26" ht="22.5" customHeight="1" spans="1:4">
      <c r="A26" s="109" t="s">
        <v>81</v>
      </c>
      <c r="B26" s="108"/>
      <c r="C26" s="108"/>
      <c r="D26" s="108"/>
    </row>
    <row r="28" spans="1:4">
      <c r="A28" t="s">
        <v>82</v>
      </c>
      <c r="B28" s="110"/>
      <c r="C28" s="110"/>
      <c r="D28" s="110"/>
    </row>
  </sheetData>
  <mergeCells count="1">
    <mergeCell ref="A2:D2"/>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5"/>
  <sheetViews>
    <sheetView workbookViewId="0">
      <pane xSplit="1" ySplit="4" topLeftCell="B29" activePane="bottomRight" state="frozen"/>
      <selection/>
      <selection pane="topRight"/>
      <selection pane="bottomLeft"/>
      <selection pane="bottomRight" activeCell="D32" sqref="D32"/>
    </sheetView>
  </sheetViews>
  <sheetFormatPr defaultColWidth="9" defaultRowHeight="13.5"/>
  <cols>
    <col min="1" max="1" width="24.125" customWidth="1"/>
    <col min="2" max="2" width="13.5" customWidth="1"/>
    <col min="3" max="3" width="10.5" customWidth="1"/>
    <col min="4" max="5" width="13.5" customWidth="1"/>
    <col min="6" max="6" width="10.5" customWidth="1"/>
    <col min="7" max="8" width="13.5" customWidth="1"/>
    <col min="9" max="9" width="10.5" customWidth="1"/>
    <col min="10" max="10" width="13.5" customWidth="1"/>
    <col min="12" max="12" width="11.5" customWidth="1"/>
    <col min="13" max="14" width="10.375" customWidth="1"/>
  </cols>
  <sheetData>
    <row r="1" ht="20.25" spans="1:4">
      <c r="A1" s="82" t="s">
        <v>83</v>
      </c>
      <c r="B1" s="60"/>
      <c r="C1" s="60"/>
      <c r="D1" s="60"/>
    </row>
    <row r="2" ht="25.5" spans="1:10">
      <c r="A2" s="38" t="s">
        <v>84</v>
      </c>
      <c r="B2" s="38"/>
      <c r="C2" s="38"/>
      <c r="D2" s="38"/>
      <c r="E2" s="38"/>
      <c r="F2" s="38"/>
      <c r="G2" s="38"/>
      <c r="H2" s="38"/>
      <c r="I2" s="38"/>
      <c r="J2" s="38"/>
    </row>
    <row r="3" ht="15.75" spans="1:10">
      <c r="A3" s="83"/>
      <c r="B3" s="83"/>
      <c r="C3" s="83"/>
      <c r="D3" s="83"/>
      <c r="J3" t="s">
        <v>85</v>
      </c>
    </row>
    <row r="4" ht="15.6" customHeight="1" spans="1:10">
      <c r="A4" s="84" t="s">
        <v>86</v>
      </c>
      <c r="B4" s="84" t="s">
        <v>87</v>
      </c>
      <c r="C4" s="84" t="s">
        <v>88</v>
      </c>
      <c r="D4" s="84" t="s">
        <v>89</v>
      </c>
      <c r="E4" s="84" t="s">
        <v>90</v>
      </c>
      <c r="F4" s="84" t="s">
        <v>88</v>
      </c>
      <c r="G4" s="84" t="s">
        <v>91</v>
      </c>
      <c r="H4" s="84" t="s">
        <v>92</v>
      </c>
      <c r="I4" s="84" t="s">
        <v>88</v>
      </c>
      <c r="J4" s="84" t="s">
        <v>93</v>
      </c>
    </row>
    <row r="5" ht="15.75" spans="1:10">
      <c r="A5" s="85" t="s">
        <v>94</v>
      </c>
      <c r="B5" s="54">
        <f>SUM(B6:B11)</f>
        <v>1968169.36</v>
      </c>
      <c r="C5" s="54">
        <f>D5-B5</f>
        <v>62833.6099999999</v>
      </c>
      <c r="D5" s="54">
        <v>2031002.97</v>
      </c>
      <c r="E5" s="54">
        <f t="shared" ref="E5:H5" si="0">SUM(E6:E11)</f>
        <v>2504066.68</v>
      </c>
      <c r="F5" s="54">
        <f t="shared" ref="F5:F54" si="1">G5-E5</f>
        <v>-451664.45</v>
      </c>
      <c r="G5" s="54">
        <v>2052402.23</v>
      </c>
      <c r="H5" s="54">
        <f t="shared" si="0"/>
        <v>2485618.76</v>
      </c>
      <c r="I5" s="54">
        <f t="shared" ref="I5:I55" si="2">J5-H5</f>
        <v>248090.71</v>
      </c>
      <c r="J5" s="54">
        <v>2733709.47</v>
      </c>
    </row>
    <row r="6" ht="15.75" spans="1:10">
      <c r="A6" s="86" t="s">
        <v>95</v>
      </c>
      <c r="B6" s="54">
        <v>1617195.86</v>
      </c>
      <c r="C6" s="54"/>
      <c r="D6" s="54"/>
      <c r="E6" s="54">
        <v>1762598.84</v>
      </c>
      <c r="F6" s="54"/>
      <c r="G6" s="54"/>
      <c r="H6" s="87">
        <v>1999902.24</v>
      </c>
      <c r="I6" s="54"/>
      <c r="J6" s="54"/>
    </row>
    <row r="7" ht="15.75" spans="1:10">
      <c r="A7" s="86" t="s">
        <v>96</v>
      </c>
      <c r="B7" s="54"/>
      <c r="C7" s="54"/>
      <c r="D7" s="54"/>
      <c r="E7" s="54"/>
      <c r="F7" s="54"/>
      <c r="G7" s="54"/>
      <c r="H7" s="54"/>
      <c r="I7" s="54"/>
      <c r="J7" s="54"/>
    </row>
    <row r="8" ht="15.75" spans="1:10">
      <c r="A8" s="86" t="s">
        <v>97</v>
      </c>
      <c r="B8" s="54">
        <v>90800</v>
      </c>
      <c r="C8" s="54"/>
      <c r="D8" s="54"/>
      <c r="E8" s="54"/>
      <c r="F8" s="54"/>
      <c r="G8" s="54"/>
      <c r="H8" s="54"/>
      <c r="I8" s="54"/>
      <c r="J8" s="54"/>
    </row>
    <row r="9" ht="15.75" spans="1:10">
      <c r="A9" s="86" t="s">
        <v>98</v>
      </c>
      <c r="B9" s="54">
        <v>260173.5</v>
      </c>
      <c r="C9" s="54"/>
      <c r="D9" s="54"/>
      <c r="E9" s="54">
        <v>122356.5</v>
      </c>
      <c r="F9" s="54"/>
      <c r="G9" s="54"/>
      <c r="H9" s="54">
        <v>183816.52</v>
      </c>
      <c r="I9" s="54"/>
      <c r="J9" s="54"/>
    </row>
    <row r="10" ht="15.75" spans="1:10">
      <c r="A10" s="86" t="s">
        <v>99</v>
      </c>
      <c r="B10" s="54"/>
      <c r="C10" s="54"/>
      <c r="D10" s="54"/>
      <c r="E10" s="54"/>
      <c r="F10" s="54"/>
      <c r="G10" s="54"/>
      <c r="H10" s="54"/>
      <c r="I10" s="54"/>
      <c r="J10" s="54"/>
    </row>
    <row r="11" ht="15.75" spans="1:10">
      <c r="A11" s="86" t="s">
        <v>100</v>
      </c>
      <c r="B11" s="54"/>
      <c r="C11" s="54"/>
      <c r="D11" s="54"/>
      <c r="E11" s="54">
        <v>619111.34</v>
      </c>
      <c r="F11" s="54"/>
      <c r="G11" s="54"/>
      <c r="H11" s="54">
        <v>301900</v>
      </c>
      <c r="I11" s="54"/>
      <c r="J11" s="54"/>
    </row>
    <row r="12" ht="15.75" spans="1:10">
      <c r="A12" s="85" t="s">
        <v>101</v>
      </c>
      <c r="B12" s="54">
        <f>SUM(B13:B36)</f>
        <v>1776695.88</v>
      </c>
      <c r="C12" s="54">
        <f>D12-B12</f>
        <v>-1209068.88</v>
      </c>
      <c r="D12" s="54">
        <f>SUM(D13:D36)</f>
        <v>567627</v>
      </c>
      <c r="E12" s="54">
        <f>SUM(E13:E36)</f>
        <v>2766454.73</v>
      </c>
      <c r="F12" s="54">
        <f t="shared" si="1"/>
        <v>-2092630.6</v>
      </c>
      <c r="G12" s="54">
        <f t="shared" ref="G12:J12" si="3">SUM(G13:G36)</f>
        <v>673824.13</v>
      </c>
      <c r="H12" s="54">
        <f t="shared" si="3"/>
        <v>2678413.95</v>
      </c>
      <c r="I12" s="54">
        <f t="shared" si="2"/>
        <v>-1926986.44</v>
      </c>
      <c r="J12" s="54">
        <f t="shared" si="3"/>
        <v>751427.51</v>
      </c>
    </row>
    <row r="13" ht="15.75" spans="1:10">
      <c r="A13" s="88" t="s">
        <v>102</v>
      </c>
      <c r="B13" s="54">
        <v>37893</v>
      </c>
      <c r="C13" s="54">
        <v>11000</v>
      </c>
      <c r="D13" s="54">
        <v>48893</v>
      </c>
      <c r="E13" s="54">
        <v>68441</v>
      </c>
      <c r="F13" s="54">
        <f t="shared" si="1"/>
        <v>-22000</v>
      </c>
      <c r="G13" s="54">
        <v>46441</v>
      </c>
      <c r="H13" s="54">
        <v>17936.7</v>
      </c>
      <c r="I13" s="54">
        <f t="shared" si="2"/>
        <v>0</v>
      </c>
      <c r="J13" s="54">
        <v>17936.7</v>
      </c>
    </row>
    <row r="14" ht="15.75" spans="1:10">
      <c r="A14" s="89" t="s">
        <v>103</v>
      </c>
      <c r="B14" s="54">
        <v>105945.42</v>
      </c>
      <c r="C14" s="54">
        <f t="shared" ref="C14:C54" si="4">D14-B14</f>
        <v>56298.94</v>
      </c>
      <c r="D14" s="54">
        <v>162244.36</v>
      </c>
      <c r="E14" s="54">
        <v>157608.43</v>
      </c>
      <c r="F14" s="54">
        <f t="shared" si="1"/>
        <v>0</v>
      </c>
      <c r="G14" s="54">
        <v>157608.43</v>
      </c>
      <c r="H14" s="54">
        <v>171593.09</v>
      </c>
      <c r="I14" s="54">
        <f t="shared" si="2"/>
        <v>0</v>
      </c>
      <c r="J14" s="54">
        <v>171593.09</v>
      </c>
    </row>
    <row r="15" ht="15.75" spans="1:10">
      <c r="A15" s="89" t="s">
        <v>104</v>
      </c>
      <c r="B15" s="54">
        <v>1119003</v>
      </c>
      <c r="C15" s="54">
        <f t="shared" si="4"/>
        <v>-1119003</v>
      </c>
      <c r="D15" s="54">
        <v>0</v>
      </c>
      <c r="E15" s="54">
        <v>1367604</v>
      </c>
      <c r="F15" s="54">
        <f t="shared" si="1"/>
        <v>-1367604</v>
      </c>
      <c r="G15" s="54">
        <v>0</v>
      </c>
      <c r="H15" s="54">
        <v>1489143.9</v>
      </c>
      <c r="I15" s="54">
        <f t="shared" si="2"/>
        <v>-1489143.9</v>
      </c>
      <c r="J15" s="54">
        <v>0</v>
      </c>
    </row>
    <row r="16" ht="15.75" spans="1:10">
      <c r="A16" s="88" t="s">
        <v>105</v>
      </c>
      <c r="B16" s="54"/>
      <c r="C16" s="54">
        <f t="shared" si="4"/>
        <v>0</v>
      </c>
      <c r="D16" s="54"/>
      <c r="E16" s="54"/>
      <c r="F16" s="54">
        <f t="shared" si="1"/>
        <v>0</v>
      </c>
      <c r="G16" s="54"/>
      <c r="H16" s="54"/>
      <c r="I16" s="54">
        <f t="shared" si="2"/>
        <v>0</v>
      </c>
      <c r="J16" s="54"/>
    </row>
    <row r="17" ht="15.75" spans="1:10">
      <c r="A17" s="89" t="s">
        <v>106</v>
      </c>
      <c r="B17" s="54">
        <v>76651</v>
      </c>
      <c r="C17" s="54">
        <f t="shared" si="4"/>
        <v>0</v>
      </c>
      <c r="D17" s="54">
        <v>76651</v>
      </c>
      <c r="E17" s="54">
        <v>78807</v>
      </c>
      <c r="F17" s="54">
        <f t="shared" si="1"/>
        <v>0</v>
      </c>
      <c r="G17" s="54">
        <v>78807</v>
      </c>
      <c r="H17" s="54">
        <v>167467.7</v>
      </c>
      <c r="I17" s="54">
        <f t="shared" si="2"/>
        <v>0</v>
      </c>
      <c r="J17" s="54">
        <v>167467.7</v>
      </c>
    </row>
    <row r="18" ht="15.75" spans="1:10">
      <c r="A18" s="89" t="s">
        <v>107</v>
      </c>
      <c r="B18" s="54"/>
      <c r="C18" s="54">
        <f t="shared" si="4"/>
        <v>0</v>
      </c>
      <c r="D18" s="54"/>
      <c r="E18" s="54"/>
      <c r="F18" s="54">
        <f t="shared" si="1"/>
        <v>0</v>
      </c>
      <c r="G18" s="54"/>
      <c r="H18" s="54"/>
      <c r="I18" s="54">
        <f t="shared" si="2"/>
        <v>0</v>
      </c>
      <c r="J18" s="54"/>
    </row>
    <row r="19" ht="15.75" spans="1:10">
      <c r="A19" s="89" t="s">
        <v>108</v>
      </c>
      <c r="B19" s="54">
        <f>87000+46000</f>
        <v>133000</v>
      </c>
      <c r="C19" s="54">
        <f t="shared" si="4"/>
        <v>-133000</v>
      </c>
      <c r="D19" s="54">
        <v>0</v>
      </c>
      <c r="E19" s="54">
        <v>195000</v>
      </c>
      <c r="F19" s="54">
        <f t="shared" si="1"/>
        <v>-195000</v>
      </c>
      <c r="G19" s="54">
        <v>0</v>
      </c>
      <c r="H19" s="54">
        <v>114030</v>
      </c>
      <c r="I19" s="54">
        <f t="shared" si="2"/>
        <v>-114030</v>
      </c>
      <c r="J19" s="54">
        <v>0</v>
      </c>
    </row>
    <row r="20" ht="15.75" spans="1:10">
      <c r="A20" s="89" t="s">
        <v>109</v>
      </c>
      <c r="B20" s="54">
        <v>37261</v>
      </c>
      <c r="C20" s="54">
        <f t="shared" si="4"/>
        <v>0</v>
      </c>
      <c r="D20" s="54">
        <v>37261</v>
      </c>
      <c r="E20" s="54">
        <v>30860</v>
      </c>
      <c r="F20" s="54">
        <f t="shared" si="1"/>
        <v>0</v>
      </c>
      <c r="G20" s="54">
        <v>30860</v>
      </c>
      <c r="H20" s="54">
        <v>44799</v>
      </c>
      <c r="I20" s="54">
        <f t="shared" si="2"/>
        <v>0</v>
      </c>
      <c r="J20" s="54">
        <v>44799</v>
      </c>
    </row>
    <row r="21" ht="15.75" spans="1:10">
      <c r="A21" s="88" t="s">
        <v>110</v>
      </c>
      <c r="B21" s="54">
        <v>8215</v>
      </c>
      <c r="C21" s="54">
        <f t="shared" si="4"/>
        <v>0</v>
      </c>
      <c r="D21" s="54">
        <v>8215</v>
      </c>
      <c r="E21" s="54"/>
      <c r="F21" s="54">
        <f t="shared" si="1"/>
        <v>3520</v>
      </c>
      <c r="G21" s="54">
        <v>3520</v>
      </c>
      <c r="H21" s="54"/>
      <c r="I21" s="54">
        <f t="shared" si="2"/>
        <v>13965</v>
      </c>
      <c r="J21" s="54">
        <v>13965</v>
      </c>
    </row>
    <row r="22" ht="15.75" spans="1:10">
      <c r="A22" s="89" t="s">
        <v>111</v>
      </c>
      <c r="B22" s="54"/>
      <c r="C22" s="54">
        <f t="shared" si="4"/>
        <v>4140</v>
      </c>
      <c r="D22" s="54">
        <v>4140</v>
      </c>
      <c r="E22" s="54">
        <v>60267</v>
      </c>
      <c r="F22" s="54">
        <f t="shared" si="1"/>
        <v>-55957</v>
      </c>
      <c r="G22" s="54">
        <v>4310</v>
      </c>
      <c r="H22" s="54">
        <v>25470</v>
      </c>
      <c r="I22" s="54">
        <f t="shared" si="2"/>
        <v>-19800</v>
      </c>
      <c r="J22" s="54">
        <v>5670</v>
      </c>
    </row>
    <row r="23" ht="15.75" spans="1:10">
      <c r="A23" s="88" t="s">
        <v>112</v>
      </c>
      <c r="B23" s="54"/>
      <c r="C23" s="54">
        <f t="shared" si="4"/>
        <v>50103</v>
      </c>
      <c r="D23" s="54">
        <v>50103</v>
      </c>
      <c r="E23" s="54">
        <v>173444.9</v>
      </c>
      <c r="F23" s="54">
        <f t="shared" si="1"/>
        <v>-144095</v>
      </c>
      <c r="G23" s="54">
        <v>29349.9</v>
      </c>
      <c r="H23" s="54"/>
      <c r="I23" s="54">
        <f t="shared" si="2"/>
        <v>39355</v>
      </c>
      <c r="J23" s="54">
        <v>39355</v>
      </c>
    </row>
    <row r="24" ht="15.75" spans="1:10">
      <c r="A24" s="88" t="s">
        <v>113</v>
      </c>
      <c r="B24" s="54">
        <v>148270.64</v>
      </c>
      <c r="C24" s="54">
        <f t="shared" si="4"/>
        <v>-19000</v>
      </c>
      <c r="D24" s="54">
        <v>129270.64</v>
      </c>
      <c r="E24" s="54">
        <v>256693.36</v>
      </c>
      <c r="F24" s="54">
        <f t="shared" si="1"/>
        <v>-132869.36</v>
      </c>
      <c r="G24" s="54">
        <v>123824</v>
      </c>
      <c r="H24" s="54">
        <v>154089.16</v>
      </c>
      <c r="I24" s="54">
        <f t="shared" si="2"/>
        <v>-36537.34</v>
      </c>
      <c r="J24" s="54">
        <v>117551.82</v>
      </c>
    </row>
    <row r="25" ht="15.75" spans="1:10">
      <c r="A25" s="88" t="s">
        <v>114</v>
      </c>
      <c r="B25" s="54"/>
      <c r="C25" s="54">
        <f t="shared" si="4"/>
        <v>0</v>
      </c>
      <c r="D25" s="54"/>
      <c r="E25" s="54"/>
      <c r="F25" s="54">
        <f t="shared" si="1"/>
        <v>0</v>
      </c>
      <c r="G25" s="54"/>
      <c r="H25" s="54"/>
      <c r="I25" s="54">
        <f t="shared" si="2"/>
        <v>0</v>
      </c>
      <c r="J25" s="54"/>
    </row>
    <row r="26" ht="15.75" spans="1:10">
      <c r="A26" s="88" t="s">
        <v>115</v>
      </c>
      <c r="B26" s="54">
        <v>2350</v>
      </c>
      <c r="C26" s="54">
        <f t="shared" si="4"/>
        <v>-2350</v>
      </c>
      <c r="D26" s="54">
        <v>0</v>
      </c>
      <c r="E26" s="54"/>
      <c r="F26" s="54">
        <f t="shared" si="1"/>
        <v>0</v>
      </c>
      <c r="G26" s="54"/>
      <c r="H26" s="54"/>
      <c r="I26" s="54">
        <f t="shared" si="2"/>
        <v>0</v>
      </c>
      <c r="J26" s="54"/>
    </row>
    <row r="27" ht="15.75" spans="1:10">
      <c r="A27" s="89" t="s">
        <v>116</v>
      </c>
      <c r="B27" s="54">
        <v>20525</v>
      </c>
      <c r="C27" s="54">
        <f t="shared" si="4"/>
        <v>0</v>
      </c>
      <c r="D27" s="54">
        <v>20525</v>
      </c>
      <c r="E27" s="54">
        <v>40175</v>
      </c>
      <c r="F27" s="54">
        <f t="shared" si="1"/>
        <v>-13906</v>
      </c>
      <c r="G27" s="54">
        <f>0.005*收入情况表!C11</f>
        <v>26269</v>
      </c>
      <c r="H27" s="54">
        <v>38579</v>
      </c>
      <c r="I27" s="54">
        <f t="shared" si="2"/>
        <v>-14207</v>
      </c>
      <c r="J27" s="54">
        <f>0.005*收入情况表!D11</f>
        <v>24372</v>
      </c>
    </row>
    <row r="28" ht="15.75" spans="1:10">
      <c r="A28" s="89" t="s">
        <v>117</v>
      </c>
      <c r="B28" s="54">
        <v>30324</v>
      </c>
      <c r="C28" s="54">
        <f t="shared" si="4"/>
        <v>0</v>
      </c>
      <c r="D28" s="54">
        <v>30324</v>
      </c>
      <c r="E28" s="54">
        <v>122104.8</v>
      </c>
      <c r="F28" s="54">
        <f t="shared" si="1"/>
        <v>0</v>
      </c>
      <c r="G28" s="54">
        <v>122104.8</v>
      </c>
      <c r="H28" s="54">
        <v>51126.2</v>
      </c>
      <c r="I28" s="54">
        <f t="shared" si="2"/>
        <v>-16300</v>
      </c>
      <c r="J28" s="54">
        <v>34826.2</v>
      </c>
    </row>
    <row r="29" ht="15.75" spans="1:10">
      <c r="A29" s="88" t="s">
        <v>118</v>
      </c>
      <c r="B29" s="54"/>
      <c r="C29" s="54">
        <f t="shared" si="4"/>
        <v>0</v>
      </c>
      <c r="D29" s="54"/>
      <c r="E29" s="54"/>
      <c r="F29" s="54">
        <f t="shared" si="1"/>
        <v>0</v>
      </c>
      <c r="G29" s="54"/>
      <c r="H29" s="54"/>
      <c r="I29" s="54">
        <f t="shared" si="2"/>
        <v>0</v>
      </c>
      <c r="J29" s="54"/>
    </row>
    <row r="30" ht="15.75" spans="1:10">
      <c r="A30" s="89" t="s">
        <v>119</v>
      </c>
      <c r="B30" s="54"/>
      <c r="C30" s="54">
        <f t="shared" si="4"/>
        <v>0</v>
      </c>
      <c r="D30" s="54"/>
      <c r="E30" s="54"/>
      <c r="F30" s="54">
        <f t="shared" si="1"/>
        <v>0</v>
      </c>
      <c r="G30" s="54"/>
      <c r="H30" s="54"/>
      <c r="I30" s="54">
        <f t="shared" si="2"/>
        <v>0</v>
      </c>
      <c r="J30" s="54"/>
    </row>
    <row r="31" ht="15.75" spans="1:10">
      <c r="A31" s="88" t="s">
        <v>120</v>
      </c>
      <c r="B31" s="54"/>
      <c r="C31" s="54">
        <f t="shared" si="4"/>
        <v>0</v>
      </c>
      <c r="D31" s="54"/>
      <c r="E31" s="54"/>
      <c r="F31" s="54">
        <f t="shared" si="1"/>
        <v>0</v>
      </c>
      <c r="G31" s="54"/>
      <c r="H31" s="54"/>
      <c r="I31" s="54">
        <f t="shared" si="2"/>
        <v>0</v>
      </c>
      <c r="J31" s="54"/>
    </row>
    <row r="32" ht="15.75" spans="1:10">
      <c r="A32" s="88" t="s">
        <v>121</v>
      </c>
      <c r="B32" s="54"/>
      <c r="C32" s="54">
        <f t="shared" si="4"/>
        <v>0</v>
      </c>
      <c r="D32" s="54"/>
      <c r="E32" s="54"/>
      <c r="F32" s="54">
        <f t="shared" si="1"/>
        <v>0</v>
      </c>
      <c r="G32" s="54"/>
      <c r="H32" s="54">
        <v>59021</v>
      </c>
      <c r="I32" s="54">
        <f t="shared" si="2"/>
        <v>0</v>
      </c>
      <c r="J32" s="54">
        <v>59021</v>
      </c>
    </row>
    <row r="33" ht="15.75" spans="1:10">
      <c r="A33" s="89" t="s">
        <v>122</v>
      </c>
      <c r="B33" s="54"/>
      <c r="C33" s="54">
        <f t="shared" si="4"/>
        <v>0</v>
      </c>
      <c r="D33" s="54"/>
      <c r="E33" s="54">
        <v>40313</v>
      </c>
      <c r="F33" s="54">
        <f t="shared" si="1"/>
        <v>-40313</v>
      </c>
      <c r="G33" s="54">
        <v>0</v>
      </c>
      <c r="H33" s="54">
        <v>57536</v>
      </c>
      <c r="I33" s="54">
        <f t="shared" si="2"/>
        <v>-57536</v>
      </c>
      <c r="J33" s="54">
        <v>0</v>
      </c>
    </row>
    <row r="34" ht="15.75" spans="1:10">
      <c r="A34" s="88" t="s">
        <v>123</v>
      </c>
      <c r="B34" s="54"/>
      <c r="C34" s="54">
        <f t="shared" si="4"/>
        <v>0</v>
      </c>
      <c r="D34" s="54"/>
      <c r="E34" s="54"/>
      <c r="F34" s="54">
        <f t="shared" si="1"/>
        <v>0</v>
      </c>
      <c r="G34" s="54"/>
      <c r="H34" s="54"/>
      <c r="I34" s="54">
        <f t="shared" si="2"/>
        <v>0</v>
      </c>
      <c r="J34" s="54"/>
    </row>
    <row r="35" ht="15.75" spans="1:10">
      <c r="A35" s="88" t="s">
        <v>124</v>
      </c>
      <c r="B35" s="54"/>
      <c r="C35" s="54">
        <f t="shared" si="4"/>
        <v>0</v>
      </c>
      <c r="D35" s="54"/>
      <c r="E35" s="54"/>
      <c r="F35" s="54">
        <f t="shared" si="1"/>
        <v>0</v>
      </c>
      <c r="G35" s="54"/>
      <c r="H35" s="54"/>
      <c r="I35" s="54">
        <f t="shared" si="2"/>
        <v>0</v>
      </c>
      <c r="J35" s="54"/>
    </row>
    <row r="36" ht="15.75" spans="1:10">
      <c r="A36" s="88" t="s">
        <v>125</v>
      </c>
      <c r="B36" s="54">
        <f>19757.82+37500</f>
        <v>57257.82</v>
      </c>
      <c r="C36" s="54">
        <f t="shared" si="4"/>
        <v>-57257.82</v>
      </c>
      <c r="D36" s="54">
        <v>0</v>
      </c>
      <c r="E36" s="54">
        <f>172136.24+3000</f>
        <v>175136.24</v>
      </c>
      <c r="F36" s="54">
        <f t="shared" si="1"/>
        <v>-124406.24</v>
      </c>
      <c r="G36" s="54">
        <f>5800+7770+18100+19060</f>
        <v>50730</v>
      </c>
      <c r="H36" s="54">
        <f>146894+140728.2</f>
        <v>287622.2</v>
      </c>
      <c r="I36" s="54">
        <f t="shared" si="2"/>
        <v>-232752.2</v>
      </c>
      <c r="J36" s="54">
        <v>54870</v>
      </c>
    </row>
    <row r="37" ht="15.75" spans="1:10">
      <c r="A37" s="90" t="s">
        <v>126</v>
      </c>
      <c r="B37" s="54"/>
      <c r="C37" s="54">
        <f t="shared" si="4"/>
        <v>0</v>
      </c>
      <c r="D37" s="54"/>
      <c r="E37" s="54"/>
      <c r="F37" s="54">
        <f t="shared" si="1"/>
        <v>0</v>
      </c>
      <c r="G37" s="54"/>
      <c r="H37" s="54"/>
      <c r="I37" s="54">
        <f t="shared" si="2"/>
        <v>0</v>
      </c>
      <c r="J37" s="54"/>
    </row>
    <row r="38" ht="15.75" spans="1:10">
      <c r="A38" s="88" t="s">
        <v>127</v>
      </c>
      <c r="B38" s="54"/>
      <c r="C38" s="54">
        <f t="shared" si="4"/>
        <v>0</v>
      </c>
      <c r="D38" s="54"/>
      <c r="E38" s="54"/>
      <c r="F38" s="54">
        <f t="shared" si="1"/>
        <v>0</v>
      </c>
      <c r="G38" s="54"/>
      <c r="H38" s="54"/>
      <c r="I38" s="54">
        <f t="shared" si="2"/>
        <v>0</v>
      </c>
      <c r="J38" s="54"/>
    </row>
    <row r="39" ht="15.75" spans="1:10">
      <c r="A39" s="88" t="s">
        <v>128</v>
      </c>
      <c r="B39" s="54"/>
      <c r="C39" s="54">
        <f t="shared" si="4"/>
        <v>0</v>
      </c>
      <c r="D39" s="54"/>
      <c r="E39" s="54"/>
      <c r="F39" s="54">
        <f t="shared" si="1"/>
        <v>0</v>
      </c>
      <c r="G39" s="54"/>
      <c r="H39" s="54"/>
      <c r="I39" s="54">
        <f t="shared" si="2"/>
        <v>0</v>
      </c>
      <c r="J39" s="54"/>
    </row>
    <row r="40" ht="15.75" spans="1:10">
      <c r="A40" s="88" t="s">
        <v>129</v>
      </c>
      <c r="B40" s="54"/>
      <c r="C40" s="54">
        <f t="shared" si="4"/>
        <v>0</v>
      </c>
      <c r="D40" s="54"/>
      <c r="E40" s="54"/>
      <c r="F40" s="54">
        <f t="shared" si="1"/>
        <v>0</v>
      </c>
      <c r="G40" s="54"/>
      <c r="H40" s="54"/>
      <c r="I40" s="54">
        <f t="shared" si="2"/>
        <v>0</v>
      </c>
      <c r="J40" s="54"/>
    </row>
    <row r="41" ht="15.75" spans="1:10">
      <c r="A41" s="88" t="s">
        <v>130</v>
      </c>
      <c r="B41" s="54"/>
      <c r="C41" s="54">
        <f t="shared" si="4"/>
        <v>0</v>
      </c>
      <c r="D41" s="54"/>
      <c r="E41" s="54"/>
      <c r="F41" s="54">
        <f t="shared" si="1"/>
        <v>0</v>
      </c>
      <c r="G41" s="54"/>
      <c r="H41" s="54"/>
      <c r="I41" s="54">
        <f t="shared" si="2"/>
        <v>0</v>
      </c>
      <c r="J41" s="54"/>
    </row>
    <row r="42" ht="15.75" spans="1:10">
      <c r="A42" s="88" t="s">
        <v>131</v>
      </c>
      <c r="B42" s="54"/>
      <c r="C42" s="54">
        <f t="shared" si="4"/>
        <v>0</v>
      </c>
      <c r="D42" s="54"/>
      <c r="E42" s="54"/>
      <c r="F42" s="54">
        <f t="shared" si="1"/>
        <v>0</v>
      </c>
      <c r="G42" s="54"/>
      <c r="H42" s="54"/>
      <c r="I42" s="54">
        <f t="shared" si="2"/>
        <v>0</v>
      </c>
      <c r="J42" s="54"/>
    </row>
    <row r="43" ht="15.75" spans="1:10">
      <c r="A43" s="88" t="s">
        <v>132</v>
      </c>
      <c r="B43" s="54"/>
      <c r="C43" s="54">
        <f t="shared" si="4"/>
        <v>0</v>
      </c>
      <c r="D43" s="54"/>
      <c r="E43" s="54"/>
      <c r="F43" s="54">
        <f t="shared" si="1"/>
        <v>0</v>
      </c>
      <c r="G43" s="54"/>
      <c r="H43" s="54"/>
      <c r="I43" s="54">
        <f t="shared" si="2"/>
        <v>0</v>
      </c>
      <c r="J43" s="54"/>
    </row>
    <row r="44" ht="20.25" customHeight="1" spans="1:10">
      <c r="A44" s="91" t="s">
        <v>133</v>
      </c>
      <c r="B44" s="54">
        <f>B45+B46+B47+B48+B49</f>
        <v>1539525.97</v>
      </c>
      <c r="C44" s="54">
        <f t="shared" si="4"/>
        <v>-1394424.44</v>
      </c>
      <c r="D44" s="54">
        <f t="shared" ref="D44:H44" si="5">D45+D46+D47+D48+D49</f>
        <v>145101.53</v>
      </c>
      <c r="E44" s="54">
        <f t="shared" si="5"/>
        <v>218395.12</v>
      </c>
      <c r="F44" s="54">
        <f t="shared" si="1"/>
        <v>0</v>
      </c>
      <c r="G44" s="54">
        <f t="shared" ref="G44" si="6">G45+G46+G47+G48+G49</f>
        <v>218395.12</v>
      </c>
      <c r="H44" s="54">
        <f t="shared" si="5"/>
        <v>227540.62</v>
      </c>
      <c r="I44" s="54">
        <f t="shared" si="2"/>
        <v>0</v>
      </c>
      <c r="J44" s="54">
        <f t="shared" ref="J44" si="7">J45+J46+J47+J48+J49</f>
        <v>227540.62</v>
      </c>
    </row>
    <row r="45" ht="15.75" spans="1:10">
      <c r="A45" s="86" t="s">
        <v>134</v>
      </c>
      <c r="B45" s="54">
        <v>860097.4</v>
      </c>
      <c r="C45" s="54">
        <f t="shared" si="4"/>
        <v>-806897.4</v>
      </c>
      <c r="D45" s="54">
        <v>53200</v>
      </c>
      <c r="E45" s="54">
        <v>112812.33</v>
      </c>
      <c r="F45" s="54">
        <f t="shared" si="1"/>
        <v>0</v>
      </c>
      <c r="G45" s="54">
        <v>112812.33</v>
      </c>
      <c r="H45" s="54">
        <v>112812.33</v>
      </c>
      <c r="I45" s="54">
        <f t="shared" si="2"/>
        <v>0</v>
      </c>
      <c r="J45" s="54">
        <v>112812.33</v>
      </c>
    </row>
    <row r="46" ht="15.75" spans="1:10">
      <c r="A46" s="86" t="s">
        <v>49</v>
      </c>
      <c r="B46" s="54">
        <v>16074.9</v>
      </c>
      <c r="C46" s="54">
        <f t="shared" si="4"/>
        <v>0</v>
      </c>
      <c r="D46" s="54">
        <v>16074.9</v>
      </c>
      <c r="E46" s="54">
        <v>3536.98</v>
      </c>
      <c r="F46" s="54">
        <f t="shared" si="1"/>
        <v>0</v>
      </c>
      <c r="G46" s="54">
        <v>3536.98</v>
      </c>
      <c r="H46" s="54">
        <v>3536.98</v>
      </c>
      <c r="I46" s="54">
        <f t="shared" si="2"/>
        <v>0</v>
      </c>
      <c r="J46" s="54">
        <v>3536.98</v>
      </c>
    </row>
    <row r="47" ht="15.75" spans="1:10">
      <c r="A47" s="86" t="s">
        <v>50</v>
      </c>
      <c r="B47" s="54">
        <v>381009.27</v>
      </c>
      <c r="C47" s="54">
        <f t="shared" si="4"/>
        <v>-339057.46</v>
      </c>
      <c r="D47" s="54">
        <v>41951.81</v>
      </c>
      <c r="E47" s="54">
        <v>57962.25</v>
      </c>
      <c r="F47" s="54">
        <f t="shared" si="1"/>
        <v>0</v>
      </c>
      <c r="G47" s="54">
        <v>57962.25</v>
      </c>
      <c r="H47" s="54">
        <v>57962.25</v>
      </c>
      <c r="I47" s="54">
        <f t="shared" si="2"/>
        <v>0</v>
      </c>
      <c r="J47" s="54">
        <v>57962.25</v>
      </c>
    </row>
    <row r="48" ht="15.75" spans="1:10">
      <c r="A48" s="86" t="s">
        <v>51</v>
      </c>
      <c r="B48" s="54">
        <v>282344.4</v>
      </c>
      <c r="C48" s="54">
        <f t="shared" si="4"/>
        <v>-248469.58</v>
      </c>
      <c r="D48" s="54">
        <v>33874.82</v>
      </c>
      <c r="E48" s="54">
        <v>44083.56</v>
      </c>
      <c r="F48" s="54">
        <f t="shared" si="1"/>
        <v>0</v>
      </c>
      <c r="G48" s="54">
        <v>44083.56</v>
      </c>
      <c r="H48" s="54">
        <v>53229.06</v>
      </c>
      <c r="I48" s="54">
        <f t="shared" si="2"/>
        <v>0</v>
      </c>
      <c r="J48" s="54">
        <v>53229.06</v>
      </c>
    </row>
    <row r="49" ht="15.75" spans="1:10">
      <c r="A49" s="88" t="s">
        <v>135</v>
      </c>
      <c r="B49" s="54"/>
      <c r="C49" s="54">
        <f t="shared" si="4"/>
        <v>0</v>
      </c>
      <c r="D49" s="54"/>
      <c r="E49" s="54"/>
      <c r="F49" s="54">
        <f t="shared" si="1"/>
        <v>0</v>
      </c>
      <c r="G49" s="54"/>
      <c r="H49" s="54"/>
      <c r="I49" s="54">
        <f t="shared" si="2"/>
        <v>0</v>
      </c>
      <c r="J49" s="54"/>
    </row>
    <row r="50" ht="22.5" customHeight="1" spans="1:10">
      <c r="A50" s="91" t="s">
        <v>136</v>
      </c>
      <c r="B50" s="54"/>
      <c r="C50" s="54">
        <f t="shared" si="4"/>
        <v>0</v>
      </c>
      <c r="D50" s="54"/>
      <c r="E50" s="54"/>
      <c r="F50" s="54">
        <f t="shared" si="1"/>
        <v>0</v>
      </c>
      <c r="G50" s="54"/>
      <c r="H50" s="54"/>
      <c r="I50" s="54">
        <f t="shared" si="2"/>
        <v>0</v>
      </c>
      <c r="J50" s="54"/>
    </row>
    <row r="51" ht="15.75" spans="1:10">
      <c r="A51" s="92" t="s">
        <v>137</v>
      </c>
      <c r="B51" s="54"/>
      <c r="C51" s="54">
        <f t="shared" si="4"/>
        <v>0</v>
      </c>
      <c r="D51" s="54"/>
      <c r="E51" s="54">
        <f>E52+E53+E54</f>
        <v>0</v>
      </c>
      <c r="F51" s="54">
        <f t="shared" si="1"/>
        <v>0</v>
      </c>
      <c r="G51" s="54"/>
      <c r="H51" s="54"/>
      <c r="I51" s="54">
        <f t="shared" si="2"/>
        <v>0</v>
      </c>
      <c r="J51" s="54"/>
    </row>
    <row r="52" ht="15.75" spans="1:10">
      <c r="A52" s="54" t="s">
        <v>138</v>
      </c>
      <c r="B52" s="54"/>
      <c r="C52" s="54">
        <f t="shared" si="4"/>
        <v>0</v>
      </c>
      <c r="D52" s="54"/>
      <c r="E52" s="54"/>
      <c r="F52" s="54">
        <f t="shared" si="1"/>
        <v>0</v>
      </c>
      <c r="G52" s="54"/>
      <c r="H52" s="54"/>
      <c r="I52" s="54">
        <f t="shared" si="2"/>
        <v>0</v>
      </c>
      <c r="J52" s="54"/>
    </row>
    <row r="53" ht="15.75" spans="1:10">
      <c r="A53" s="54" t="s">
        <v>139</v>
      </c>
      <c r="B53" s="54"/>
      <c r="C53" s="54">
        <f t="shared" si="4"/>
        <v>0</v>
      </c>
      <c r="D53" s="54"/>
      <c r="E53" s="54"/>
      <c r="F53" s="54">
        <f t="shared" si="1"/>
        <v>0</v>
      </c>
      <c r="G53" s="54"/>
      <c r="H53" s="54"/>
      <c r="I53" s="54">
        <f t="shared" si="2"/>
        <v>0</v>
      </c>
      <c r="J53" s="54"/>
    </row>
    <row r="54" ht="15.75" spans="1:10">
      <c r="A54" s="54" t="s">
        <v>140</v>
      </c>
      <c r="B54" s="54"/>
      <c r="C54" s="54">
        <f t="shared" si="4"/>
        <v>0</v>
      </c>
      <c r="D54" s="54"/>
      <c r="E54" s="54"/>
      <c r="F54" s="54">
        <f t="shared" si="1"/>
        <v>0</v>
      </c>
      <c r="G54" s="54"/>
      <c r="H54" s="54"/>
      <c r="I54" s="54">
        <f t="shared" si="2"/>
        <v>0</v>
      </c>
      <c r="J54" s="54"/>
    </row>
    <row r="55" ht="15.75" spans="1:10">
      <c r="A55" s="92" t="s">
        <v>141</v>
      </c>
      <c r="B55" s="54">
        <f>B44+B50+B51+B12+B5+B37</f>
        <v>5284391.21</v>
      </c>
      <c r="C55" s="54">
        <f t="shared" ref="C55:J55" si="8">C44+C50+C51+C12+C5+C37</f>
        <v>-2540659.71</v>
      </c>
      <c r="D55" s="54">
        <f t="shared" si="8"/>
        <v>2743731.5</v>
      </c>
      <c r="E55" s="54">
        <f t="shared" si="8"/>
        <v>5488916.53</v>
      </c>
      <c r="F55" s="54">
        <f t="shared" si="8"/>
        <v>-2544295.05</v>
      </c>
      <c r="G55" s="54">
        <f t="shared" si="8"/>
        <v>2944621.48</v>
      </c>
      <c r="H55" s="54">
        <f t="shared" si="8"/>
        <v>5391573.33</v>
      </c>
      <c r="I55" s="54">
        <f t="shared" si="2"/>
        <v>-1678895.73</v>
      </c>
      <c r="J55" s="54">
        <f t="shared" si="8"/>
        <v>3712677.6</v>
      </c>
    </row>
  </sheetData>
  <mergeCells count="1">
    <mergeCell ref="A2:J2"/>
  </mergeCells>
  <pageMargins left="0.511811023622047" right="0.511811023622047" top="0.748031496062992" bottom="0.748031496062992" header="0.31496062992126" footer="0.31496062992126"/>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5"/>
  <sheetViews>
    <sheetView workbookViewId="0">
      <pane xSplit="1" ySplit="4" topLeftCell="B5" activePane="bottomRight" state="frozen"/>
      <selection/>
      <selection pane="topRight"/>
      <selection pane="bottomLeft"/>
      <selection pane="bottomRight" activeCell="D19" sqref="D19"/>
    </sheetView>
  </sheetViews>
  <sheetFormatPr defaultColWidth="9" defaultRowHeight="13.5" outlineLevelCol="3"/>
  <cols>
    <col min="1" max="1" width="37.75" customWidth="1"/>
    <col min="2" max="4" width="16.875" customWidth="1"/>
  </cols>
  <sheetData>
    <row r="1" ht="20.25" spans="1:2">
      <c r="A1" s="59" t="s">
        <v>142</v>
      </c>
      <c r="B1" s="60"/>
    </row>
    <row r="2" ht="25.5" customHeight="1" spans="1:4">
      <c r="A2" s="61" t="s">
        <v>143</v>
      </c>
      <c r="B2" s="61"/>
      <c r="C2" s="61"/>
      <c r="D2" s="61"/>
    </row>
    <row r="3" spans="1:2">
      <c r="A3" s="62"/>
      <c r="B3" s="62"/>
    </row>
    <row r="4" ht="43.5" customHeight="1" spans="1:4">
      <c r="A4" s="63" t="s">
        <v>144</v>
      </c>
      <c r="B4" s="64" t="s">
        <v>145</v>
      </c>
      <c r="C4" s="64" t="s">
        <v>20</v>
      </c>
      <c r="D4" s="64" t="s">
        <v>21</v>
      </c>
    </row>
    <row r="5" ht="24" customHeight="1" spans="1:4">
      <c r="A5" s="65" t="s">
        <v>146</v>
      </c>
      <c r="B5" s="66"/>
      <c r="C5" s="66"/>
      <c r="D5" s="66"/>
    </row>
    <row r="6" ht="24" customHeight="1" spans="1:4">
      <c r="A6" s="67" t="s">
        <v>147</v>
      </c>
      <c r="B6" s="68">
        <v>446</v>
      </c>
      <c r="C6" s="68">
        <v>424</v>
      </c>
      <c r="D6" s="68">
        <v>419</v>
      </c>
    </row>
    <row r="7" ht="24" customHeight="1" spans="1:4">
      <c r="A7" s="67" t="s">
        <v>148</v>
      </c>
      <c r="B7" s="68">
        <v>27</v>
      </c>
      <c r="C7" s="68">
        <v>26</v>
      </c>
      <c r="D7" s="68">
        <v>26</v>
      </c>
    </row>
    <row r="8" ht="24" customHeight="1" spans="1:4">
      <c r="A8" s="69" t="s">
        <v>149</v>
      </c>
      <c r="B8" s="70">
        <f>4/B7</f>
        <v>0.148148148148148</v>
      </c>
      <c r="C8" s="70">
        <f>4/C7</f>
        <v>0.153846153846154</v>
      </c>
      <c r="D8" s="70">
        <f>4/26</f>
        <v>0.153846153846154</v>
      </c>
    </row>
    <row r="9" ht="24" customHeight="1" spans="1:4">
      <c r="A9" s="71" t="s">
        <v>150</v>
      </c>
      <c r="B9" s="72"/>
      <c r="C9" s="73"/>
      <c r="D9" s="73"/>
    </row>
    <row r="10" ht="24" customHeight="1" spans="1:4">
      <c r="A10" s="69" t="s">
        <v>151</v>
      </c>
      <c r="B10" s="73"/>
      <c r="C10" s="73"/>
      <c r="D10" s="73"/>
    </row>
    <row r="11" ht="24" customHeight="1" spans="1:4">
      <c r="A11" s="67" t="s">
        <v>152</v>
      </c>
      <c r="B11" s="73">
        <f>446/23</f>
        <v>19.3913043478261</v>
      </c>
      <c r="C11" s="73">
        <v>19.2727272727273</v>
      </c>
      <c r="D11" s="73">
        <f>D6/22</f>
        <v>19.0454545454545</v>
      </c>
    </row>
    <row r="12" ht="24" customHeight="1" spans="1:4">
      <c r="A12" s="67" t="s">
        <v>153</v>
      </c>
      <c r="B12" s="73"/>
      <c r="C12" s="73"/>
      <c r="D12" s="73"/>
    </row>
    <row r="13" ht="24" customHeight="1" spans="1:4">
      <c r="A13" s="67" t="s">
        <v>154</v>
      </c>
      <c r="B13" s="73"/>
      <c r="C13" s="73"/>
      <c r="D13" s="73"/>
    </row>
    <row r="14" ht="24" customHeight="1" spans="1:4">
      <c r="A14" s="69" t="s">
        <v>155</v>
      </c>
      <c r="B14" s="74">
        <f>B15+B16+B18</f>
        <v>2743731.5</v>
      </c>
      <c r="C14" s="74">
        <f>C15+C16+C18+C20</f>
        <v>2944621.48</v>
      </c>
      <c r="D14" s="74">
        <f>D15+D16+D18</f>
        <v>3712677.6</v>
      </c>
    </row>
    <row r="15" ht="24" customHeight="1" spans="1:4">
      <c r="A15" s="67" t="s">
        <v>156</v>
      </c>
      <c r="B15" s="75">
        <f>教育成本归集表!D5</f>
        <v>2031002.97</v>
      </c>
      <c r="C15" s="75">
        <f>教育成本归集表!G5</f>
        <v>2052402.23</v>
      </c>
      <c r="D15" s="75">
        <f>教育成本归集表!J5</f>
        <v>2733709.47</v>
      </c>
    </row>
    <row r="16" ht="24" customHeight="1" spans="1:4">
      <c r="A16" s="67" t="s">
        <v>157</v>
      </c>
      <c r="B16" s="75">
        <f>教育成本归集表!D12</f>
        <v>567627</v>
      </c>
      <c r="C16" s="75">
        <f>教育成本归集表!G12</f>
        <v>673824.13</v>
      </c>
      <c r="D16" s="75">
        <f>教育成本归集表!J12</f>
        <v>751427.51</v>
      </c>
    </row>
    <row r="17" ht="24" customHeight="1" spans="1:4">
      <c r="A17" s="67" t="s">
        <v>158</v>
      </c>
      <c r="B17" s="75"/>
      <c r="C17" s="75"/>
      <c r="D17" s="75"/>
    </row>
    <row r="18" ht="24" customHeight="1" spans="1:4">
      <c r="A18" s="67" t="s">
        <v>159</v>
      </c>
      <c r="B18" s="75">
        <f>教育成本归集表!D44</f>
        <v>145101.53</v>
      </c>
      <c r="C18" s="75">
        <f>教育成本归集表!G44</f>
        <v>218395.12</v>
      </c>
      <c r="D18" s="75">
        <f>教育成本归集表!J44</f>
        <v>227540.62</v>
      </c>
    </row>
    <row r="19" ht="24" customHeight="1" spans="1:4">
      <c r="A19" s="76" t="s">
        <v>160</v>
      </c>
      <c r="B19" s="75"/>
      <c r="C19" s="75"/>
      <c r="D19" s="75"/>
    </row>
    <row r="20" ht="24" customHeight="1" spans="1:4">
      <c r="A20" s="67" t="s">
        <v>161</v>
      </c>
      <c r="B20" s="75"/>
      <c r="C20" s="75"/>
      <c r="D20" s="75"/>
    </row>
    <row r="21" ht="24" customHeight="1" spans="1:4">
      <c r="A21" s="69" t="s">
        <v>162</v>
      </c>
      <c r="B21" s="77">
        <v>266780</v>
      </c>
      <c r="C21" s="77">
        <v>253400</v>
      </c>
      <c r="D21" s="77">
        <v>274900</v>
      </c>
    </row>
    <row r="22" ht="24" customHeight="1" spans="1:4">
      <c r="A22" s="69" t="s">
        <v>163</v>
      </c>
      <c r="B22" s="75">
        <f>B14-B21</f>
        <v>2476951.5</v>
      </c>
      <c r="C22" s="75">
        <f t="shared" ref="C22:D22" si="0">C14-C21</f>
        <v>2691221.48</v>
      </c>
      <c r="D22" s="75">
        <f t="shared" si="0"/>
        <v>3437777.6</v>
      </c>
    </row>
    <row r="23" ht="24" customHeight="1" spans="1:4">
      <c r="A23" s="69" t="s">
        <v>164</v>
      </c>
      <c r="B23" s="74"/>
      <c r="C23" s="74"/>
      <c r="D23" s="74"/>
    </row>
    <row r="24" ht="24" customHeight="1" spans="1:4">
      <c r="A24" s="67" t="s">
        <v>165</v>
      </c>
      <c r="B24" s="78">
        <f>B22/B6</f>
        <v>5553.7029147982</v>
      </c>
      <c r="C24" s="78">
        <f t="shared" ref="C24:D24" si="1">C22/C6</f>
        <v>6347.22047169811</v>
      </c>
      <c r="D24" s="78">
        <f t="shared" si="1"/>
        <v>8204.71980906921</v>
      </c>
    </row>
    <row r="25" ht="24" customHeight="1" spans="1:4">
      <c r="A25" s="67" t="s">
        <v>166</v>
      </c>
      <c r="B25" s="79">
        <f>(B24+C24+D24)/3</f>
        <v>6701.88106518851</v>
      </c>
      <c r="C25" s="80"/>
      <c r="D25" s="81"/>
    </row>
  </sheetData>
  <mergeCells count="3">
    <mergeCell ref="A2:D2"/>
    <mergeCell ref="A3:B3"/>
    <mergeCell ref="B25:D25"/>
  </mergeCells>
  <pageMargins left="0.7" right="0.7"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workbookViewId="0">
      <selection activeCell="G10" sqref="G10"/>
    </sheetView>
  </sheetViews>
  <sheetFormatPr defaultColWidth="9" defaultRowHeight="13.5" outlineLevelCol="4"/>
  <cols>
    <col min="1" max="1" width="15" customWidth="1"/>
    <col min="2" max="2" width="13.25" customWidth="1"/>
    <col min="3" max="3" width="13.125" customWidth="1"/>
    <col min="4" max="4" width="12.875" customWidth="1"/>
    <col min="5" max="5" width="12.125" customWidth="1"/>
  </cols>
  <sheetData>
    <row r="1" ht="25.5" spans="1:5">
      <c r="A1" s="38" t="s">
        <v>167</v>
      </c>
      <c r="B1" s="38"/>
      <c r="C1" s="38"/>
      <c r="D1" s="38"/>
      <c r="E1" s="38"/>
    </row>
    <row r="2" ht="28.5" spans="1:5">
      <c r="A2" s="39" t="s">
        <v>168</v>
      </c>
      <c r="B2" s="39" t="s">
        <v>169</v>
      </c>
      <c r="C2" s="39" t="s">
        <v>170</v>
      </c>
      <c r="D2" s="39" t="s">
        <v>171</v>
      </c>
      <c r="E2" s="39" t="s">
        <v>172</v>
      </c>
    </row>
    <row r="3" ht="15.75" spans="1:5">
      <c r="A3" s="44" t="s">
        <v>173</v>
      </c>
      <c r="B3" s="44"/>
      <c r="C3" s="44"/>
      <c r="D3" s="44"/>
      <c r="E3" s="44"/>
    </row>
    <row r="4" ht="15.75" spans="1:5">
      <c r="A4" s="44">
        <v>2019</v>
      </c>
      <c r="B4" s="44">
        <v>13</v>
      </c>
      <c r="C4" s="44">
        <v>462</v>
      </c>
      <c r="D4" s="44">
        <v>415</v>
      </c>
      <c r="E4" s="45">
        <f>(C4*8+D4*4)/12</f>
        <v>446.333333333333</v>
      </c>
    </row>
    <row r="5" ht="15.75" spans="1:5">
      <c r="A5" s="44">
        <v>2020</v>
      </c>
      <c r="B5" s="44">
        <v>12</v>
      </c>
      <c r="C5" s="44">
        <v>420</v>
      </c>
      <c r="D5" s="44">
        <v>431</v>
      </c>
      <c r="E5" s="45">
        <f t="shared" ref="E5:E6" si="0">(C5*8+D5*4)/12</f>
        <v>423.666666666667</v>
      </c>
    </row>
    <row r="6" ht="15.75" spans="1:5">
      <c r="A6" s="44">
        <v>2021</v>
      </c>
      <c r="B6" s="44">
        <v>11</v>
      </c>
      <c r="C6" s="44">
        <v>440</v>
      </c>
      <c r="D6" s="44">
        <v>378</v>
      </c>
      <c r="E6" s="45">
        <f t="shared" si="0"/>
        <v>419.333333333333</v>
      </c>
    </row>
    <row r="7" ht="15.75" spans="1:5">
      <c r="A7" s="44"/>
      <c r="B7" s="44"/>
      <c r="C7" s="44"/>
      <c r="D7" s="44"/>
      <c r="E7" s="44"/>
    </row>
    <row r="8" ht="15.75" spans="1:5">
      <c r="A8" s="44"/>
      <c r="B8" s="44"/>
      <c r="C8" s="44"/>
      <c r="D8" s="44"/>
      <c r="E8" s="44"/>
    </row>
    <row r="9" ht="15.75" spans="1:5">
      <c r="A9" s="44"/>
      <c r="B9" s="44"/>
      <c r="C9" s="44"/>
      <c r="D9" s="44"/>
      <c r="E9" s="44"/>
    </row>
    <row r="10" ht="15.75" spans="1:5">
      <c r="A10" s="44"/>
      <c r="B10" s="44"/>
      <c r="C10" s="44"/>
      <c r="D10" s="44"/>
      <c r="E10" s="44"/>
    </row>
    <row r="11" ht="15.75" spans="1:5">
      <c r="A11" s="44"/>
      <c r="B11" s="44"/>
      <c r="C11" s="44"/>
      <c r="D11" s="44"/>
      <c r="E11" s="44"/>
    </row>
    <row r="12" ht="15.75" spans="1:5">
      <c r="A12" s="44"/>
      <c r="B12" s="44"/>
      <c r="C12" s="44"/>
      <c r="D12" s="44"/>
      <c r="E12" s="44"/>
    </row>
    <row r="13" ht="15.75" spans="1:5">
      <c r="A13" s="44"/>
      <c r="B13" s="44"/>
      <c r="C13" s="44"/>
      <c r="D13" s="44"/>
      <c r="E13" s="44"/>
    </row>
    <row r="14" ht="15.75" spans="1:5">
      <c r="A14" s="44"/>
      <c r="B14" s="44"/>
      <c r="C14" s="44"/>
      <c r="D14" s="44"/>
      <c r="E14" s="44"/>
    </row>
    <row r="15" ht="15.75" spans="1:5">
      <c r="A15" s="44" t="s">
        <v>174</v>
      </c>
      <c r="B15" s="44"/>
      <c r="C15" s="44"/>
      <c r="D15" s="44"/>
      <c r="E15" s="45"/>
    </row>
    <row r="16" ht="15.75" customHeight="1" spans="1:5">
      <c r="A16" s="57" t="s">
        <v>175</v>
      </c>
      <c r="B16" s="58" t="s">
        <v>176</v>
      </c>
      <c r="C16" s="44"/>
      <c r="D16" s="44"/>
      <c r="E16" s="44"/>
    </row>
    <row r="17" spans="1:5">
      <c r="A17" s="57"/>
      <c r="B17" s="44"/>
      <c r="C17" s="44"/>
      <c r="D17" s="44"/>
      <c r="E17" s="44"/>
    </row>
  </sheetData>
  <mergeCells count="3">
    <mergeCell ref="A1:E1"/>
    <mergeCell ref="A16:A17"/>
    <mergeCell ref="B16:E17"/>
  </mergeCells>
  <pageMargins left="0.7" right="0.7"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3"/>
  <sheetViews>
    <sheetView workbookViewId="0">
      <selection activeCell="I8" sqref="I8"/>
    </sheetView>
  </sheetViews>
  <sheetFormatPr defaultColWidth="9" defaultRowHeight="13.5"/>
  <cols>
    <col min="1" max="1" width="23.625" customWidth="1"/>
    <col min="2" max="2" width="10.25" customWidth="1"/>
    <col min="3" max="3" width="9.625" customWidth="1"/>
  </cols>
  <sheetData>
    <row r="1" ht="25.5" spans="1:7">
      <c r="A1" s="38" t="s">
        <v>177</v>
      </c>
      <c r="B1" s="38"/>
      <c r="C1" s="38"/>
      <c r="D1" s="38"/>
      <c r="E1" s="38"/>
      <c r="F1" s="38"/>
      <c r="G1" s="38"/>
    </row>
    <row r="2" ht="28.5" spans="1:7">
      <c r="A2" s="39" t="s">
        <v>178</v>
      </c>
      <c r="B2" s="39" t="s">
        <v>179</v>
      </c>
      <c r="C2" s="39" t="s">
        <v>180</v>
      </c>
      <c r="D2" s="39" t="s">
        <v>181</v>
      </c>
      <c r="E2" s="39" t="s">
        <v>182</v>
      </c>
      <c r="F2" s="39" t="s">
        <v>172</v>
      </c>
      <c r="G2" s="39" t="s">
        <v>183</v>
      </c>
    </row>
    <row r="3" ht="15.75" spans="1:9">
      <c r="A3" s="40" t="s">
        <v>184</v>
      </c>
      <c r="B3" s="39">
        <v>51</v>
      </c>
      <c r="C3" s="39">
        <v>51</v>
      </c>
      <c r="D3" s="39"/>
      <c r="E3" s="41"/>
      <c r="F3" s="42"/>
      <c r="G3" s="39"/>
      <c r="I3" s="56"/>
    </row>
    <row r="4" ht="15.75" spans="1:7">
      <c r="A4" s="43" t="s">
        <v>185</v>
      </c>
      <c r="B4" s="44">
        <v>51</v>
      </c>
      <c r="C4" s="44">
        <v>51</v>
      </c>
      <c r="D4" s="45"/>
      <c r="E4" s="46"/>
      <c r="F4" s="47">
        <v>27</v>
      </c>
      <c r="G4" s="47"/>
    </row>
    <row r="5" ht="15.75" spans="1:7">
      <c r="A5" s="48" t="s">
        <v>34</v>
      </c>
      <c r="B5" s="44"/>
      <c r="C5" s="44"/>
      <c r="D5" s="45"/>
      <c r="E5" s="45"/>
      <c r="F5" s="46"/>
      <c r="G5" s="47"/>
    </row>
    <row r="6" ht="15.75" spans="1:7">
      <c r="A6" s="49" t="s">
        <v>186</v>
      </c>
      <c r="B6" s="44">
        <v>24</v>
      </c>
      <c r="C6" s="44">
        <v>24</v>
      </c>
      <c r="D6" s="45">
        <f>(B6*8+C6*4)/12</f>
        <v>24</v>
      </c>
      <c r="E6" s="45">
        <v>23.4736842105263</v>
      </c>
      <c r="F6" s="47">
        <v>23</v>
      </c>
      <c r="G6" s="47">
        <v>2</v>
      </c>
    </row>
    <row r="7" ht="15.75" spans="1:7">
      <c r="A7" s="49" t="s">
        <v>187</v>
      </c>
      <c r="B7" s="44"/>
      <c r="C7" s="44"/>
      <c r="D7" s="44"/>
      <c r="E7" s="45"/>
      <c r="F7" s="47"/>
      <c r="G7" s="47"/>
    </row>
    <row r="8" ht="15.75" spans="1:7">
      <c r="A8" s="49" t="s">
        <v>188</v>
      </c>
      <c r="B8" s="44"/>
      <c r="C8" s="44"/>
      <c r="D8" s="44"/>
      <c r="E8" s="45"/>
      <c r="F8" s="47"/>
      <c r="G8" s="47"/>
    </row>
    <row r="9" ht="15.75" spans="1:7">
      <c r="A9" s="50" t="s">
        <v>38</v>
      </c>
      <c r="B9" s="44"/>
      <c r="C9" s="44"/>
      <c r="D9" s="44"/>
      <c r="E9" s="45"/>
      <c r="F9" s="47"/>
      <c r="G9" s="51"/>
    </row>
    <row r="10" ht="15.75" spans="1:7">
      <c r="A10" s="48" t="s">
        <v>39</v>
      </c>
      <c r="B10" s="44">
        <v>4</v>
      </c>
      <c r="C10" s="44">
        <v>4</v>
      </c>
      <c r="D10" s="44">
        <v>4</v>
      </c>
      <c r="E10" s="46">
        <v>4</v>
      </c>
      <c r="F10" s="47">
        <v>4</v>
      </c>
      <c r="G10" s="51">
        <v>23</v>
      </c>
    </row>
    <row r="11" ht="15.75" spans="1:7">
      <c r="A11" s="48" t="s">
        <v>40</v>
      </c>
      <c r="B11" s="44">
        <v>5</v>
      </c>
      <c r="C11" s="44">
        <v>5</v>
      </c>
      <c r="D11" s="44">
        <v>5</v>
      </c>
      <c r="E11" s="46"/>
      <c r="F11" s="47"/>
      <c r="G11" s="52"/>
    </row>
    <row r="12" ht="15.75" spans="1:7">
      <c r="A12" s="48" t="s">
        <v>41</v>
      </c>
      <c r="B12" s="44">
        <v>18</v>
      </c>
      <c r="C12" s="44">
        <v>18</v>
      </c>
      <c r="D12" s="44">
        <v>18</v>
      </c>
      <c r="E12" s="46"/>
      <c r="F12" s="47"/>
      <c r="G12" s="53"/>
    </row>
    <row r="13" ht="15.75" spans="1:7">
      <c r="A13" s="54" t="s">
        <v>42</v>
      </c>
      <c r="B13" s="44"/>
      <c r="C13" s="44"/>
      <c r="D13" s="44"/>
      <c r="E13" s="55"/>
      <c r="F13" s="55"/>
      <c r="G13" s="55"/>
    </row>
    <row r="14" ht="15.75" spans="1:7">
      <c r="A14" s="54" t="s">
        <v>43</v>
      </c>
      <c r="B14" s="44"/>
      <c r="C14" s="44"/>
      <c r="D14" s="44"/>
      <c r="E14" s="55"/>
      <c r="F14" s="55"/>
      <c r="G14" s="55"/>
    </row>
    <row r="15" ht="15.75" spans="1:7">
      <c r="A15" s="54" t="s">
        <v>44</v>
      </c>
      <c r="B15" s="44"/>
      <c r="C15" s="44"/>
      <c r="D15" s="44"/>
      <c r="E15" s="55"/>
      <c r="F15" s="55"/>
      <c r="G15" s="55"/>
    </row>
    <row r="16" ht="15.75" spans="1:7">
      <c r="A16" s="54" t="s">
        <v>45</v>
      </c>
      <c r="B16" s="44"/>
      <c r="C16" s="44"/>
      <c r="D16" s="44"/>
      <c r="E16" s="55"/>
      <c r="F16" s="55"/>
      <c r="G16" s="55"/>
    </row>
    <row r="17" ht="15.75" spans="1:7">
      <c r="A17" s="54" t="s">
        <v>46</v>
      </c>
      <c r="B17" s="44"/>
      <c r="C17" s="44"/>
      <c r="D17" s="44"/>
      <c r="E17" s="55"/>
      <c r="F17" s="55"/>
      <c r="G17" s="55"/>
    </row>
    <row r="19" ht="25.5" spans="1:7">
      <c r="A19" s="38" t="s">
        <v>189</v>
      </c>
      <c r="B19" s="38"/>
      <c r="C19" s="38"/>
      <c r="D19" s="38"/>
      <c r="E19" s="38"/>
      <c r="F19" s="38"/>
      <c r="G19" s="38"/>
    </row>
    <row r="20" ht="28.5" spans="1:7">
      <c r="A20" s="39" t="s">
        <v>178</v>
      </c>
      <c r="B20" s="39" t="s">
        <v>179</v>
      </c>
      <c r="C20" s="39" t="s">
        <v>180</v>
      </c>
      <c r="D20" s="39" t="s">
        <v>181</v>
      </c>
      <c r="E20" s="39" t="s">
        <v>182</v>
      </c>
      <c r="F20" s="39" t="s">
        <v>172</v>
      </c>
      <c r="G20" s="39" t="s">
        <v>183</v>
      </c>
    </row>
    <row r="21" ht="15.75" spans="1:7">
      <c r="A21" s="40" t="s">
        <v>184</v>
      </c>
      <c r="B21" s="39">
        <v>51</v>
      </c>
      <c r="C21" s="39">
        <v>51</v>
      </c>
      <c r="D21" s="39"/>
      <c r="E21" s="41"/>
      <c r="F21" s="42"/>
      <c r="G21" s="39"/>
    </row>
    <row r="22" ht="15.75" spans="1:7">
      <c r="A22" s="43" t="s">
        <v>185</v>
      </c>
      <c r="B22" s="44">
        <v>51</v>
      </c>
      <c r="C22" s="44">
        <v>51</v>
      </c>
      <c r="D22" s="45"/>
      <c r="E22" s="46"/>
      <c r="F22" s="47">
        <v>26</v>
      </c>
      <c r="G22" s="47"/>
    </row>
    <row r="23" ht="15.75" spans="1:7">
      <c r="A23" s="48" t="s">
        <v>34</v>
      </c>
      <c r="B23" s="44"/>
      <c r="C23" s="44"/>
      <c r="D23" s="45"/>
      <c r="E23" s="45"/>
      <c r="F23" s="46"/>
      <c r="G23" s="47"/>
    </row>
    <row r="24" ht="15.75" spans="1:7">
      <c r="A24" s="49" t="s">
        <v>186</v>
      </c>
      <c r="B24" s="44">
        <v>24</v>
      </c>
      <c r="C24" s="44">
        <v>24</v>
      </c>
      <c r="D24" s="45">
        <f>(B24*8+C24*4)/12</f>
        <v>24</v>
      </c>
      <c r="E24" s="45">
        <v>22.3157894736842</v>
      </c>
      <c r="F24" s="47">
        <v>22</v>
      </c>
      <c r="G24" s="47">
        <v>2</v>
      </c>
    </row>
    <row r="25" ht="15.75" spans="1:7">
      <c r="A25" s="49" t="s">
        <v>187</v>
      </c>
      <c r="B25" s="44"/>
      <c r="C25" s="44"/>
      <c r="D25" s="44"/>
      <c r="E25" s="45"/>
      <c r="F25" s="47"/>
      <c r="G25" s="47"/>
    </row>
    <row r="26" ht="15.75" spans="1:7">
      <c r="A26" s="49" t="s">
        <v>188</v>
      </c>
      <c r="B26" s="44"/>
      <c r="C26" s="44"/>
      <c r="D26" s="44"/>
      <c r="E26" s="45"/>
      <c r="F26" s="47"/>
      <c r="G26" s="47"/>
    </row>
    <row r="27" ht="15.75" spans="1:7">
      <c r="A27" s="50" t="s">
        <v>38</v>
      </c>
      <c r="B27" s="44"/>
      <c r="C27" s="44"/>
      <c r="D27" s="44"/>
      <c r="E27" s="45"/>
      <c r="F27" s="47"/>
      <c r="G27" s="51"/>
    </row>
    <row r="28" ht="15.75" spans="1:7">
      <c r="A28" s="48" t="s">
        <v>39</v>
      </c>
      <c r="B28" s="44">
        <v>4</v>
      </c>
      <c r="C28" s="44">
        <v>4</v>
      </c>
      <c r="D28" s="44">
        <v>4</v>
      </c>
      <c r="E28" s="46">
        <v>4</v>
      </c>
      <c r="F28" s="47">
        <v>4</v>
      </c>
      <c r="G28" s="51">
        <v>23</v>
      </c>
    </row>
    <row r="29" ht="15.75" spans="1:7">
      <c r="A29" s="48" t="s">
        <v>40</v>
      </c>
      <c r="B29" s="44">
        <v>5</v>
      </c>
      <c r="C29" s="44">
        <v>5</v>
      </c>
      <c r="D29" s="44">
        <v>5</v>
      </c>
      <c r="E29" s="46"/>
      <c r="F29" s="47"/>
      <c r="G29" s="52"/>
    </row>
    <row r="30" ht="15.75" spans="1:7">
      <c r="A30" s="48" t="s">
        <v>41</v>
      </c>
      <c r="B30" s="44">
        <v>18</v>
      </c>
      <c r="C30" s="44">
        <v>18</v>
      </c>
      <c r="D30" s="44">
        <v>18</v>
      </c>
      <c r="E30" s="46"/>
      <c r="F30" s="47"/>
      <c r="G30" s="53"/>
    </row>
    <row r="31" ht="15.75" spans="1:7">
      <c r="A31" s="54" t="s">
        <v>42</v>
      </c>
      <c r="B31" s="44"/>
      <c r="C31" s="44"/>
      <c r="D31" s="44"/>
      <c r="E31" s="55"/>
      <c r="F31" s="55"/>
      <c r="G31" s="55"/>
    </row>
    <row r="32" ht="15.75" spans="1:7">
      <c r="A32" s="54" t="s">
        <v>43</v>
      </c>
      <c r="B32" s="44"/>
      <c r="C32" s="44"/>
      <c r="D32" s="44"/>
      <c r="E32" s="55"/>
      <c r="F32" s="55"/>
      <c r="G32" s="55"/>
    </row>
    <row r="33" ht="15.75" spans="1:7">
      <c r="A33" s="54" t="s">
        <v>44</v>
      </c>
      <c r="B33" s="44"/>
      <c r="C33" s="44"/>
      <c r="D33" s="44"/>
      <c r="E33" s="55"/>
      <c r="F33" s="55"/>
      <c r="G33" s="55"/>
    </row>
    <row r="34" ht="15.75" spans="1:7">
      <c r="A34" s="54" t="s">
        <v>45</v>
      </c>
      <c r="B34" s="44"/>
      <c r="C34" s="44"/>
      <c r="D34" s="44"/>
      <c r="E34" s="55"/>
      <c r="F34" s="55"/>
      <c r="G34" s="55"/>
    </row>
    <row r="35" ht="15.75" spans="1:7">
      <c r="A35" s="54" t="s">
        <v>46</v>
      </c>
      <c r="B35" s="44"/>
      <c r="C35" s="44"/>
      <c r="D35" s="44"/>
      <c r="E35" s="55"/>
      <c r="F35" s="55"/>
      <c r="G35" s="55"/>
    </row>
    <row r="37" ht="25.5" spans="1:7">
      <c r="A37" s="38" t="s">
        <v>177</v>
      </c>
      <c r="B37" s="38"/>
      <c r="C37" s="38"/>
      <c r="D37" s="38"/>
      <c r="E37" s="38"/>
      <c r="F37" s="38"/>
      <c r="G37" s="38"/>
    </row>
    <row r="38" ht="28.5" spans="1:7">
      <c r="A38" s="39" t="s">
        <v>178</v>
      </c>
      <c r="B38" s="39" t="s">
        <v>179</v>
      </c>
      <c r="C38" s="39" t="s">
        <v>180</v>
      </c>
      <c r="D38" s="39" t="s">
        <v>181</v>
      </c>
      <c r="E38" s="39" t="s">
        <v>182</v>
      </c>
      <c r="F38" s="39" t="s">
        <v>172</v>
      </c>
      <c r="G38" s="39" t="s">
        <v>183</v>
      </c>
    </row>
    <row r="39" ht="15.75" spans="1:7">
      <c r="A39" s="40" t="s">
        <v>184</v>
      </c>
      <c r="B39" s="39">
        <v>51</v>
      </c>
      <c r="C39" s="39">
        <v>51</v>
      </c>
      <c r="D39" s="39"/>
      <c r="E39" s="41"/>
      <c r="F39" s="42"/>
      <c r="G39" s="39"/>
    </row>
    <row r="40" ht="15.75" spans="1:7">
      <c r="A40" s="43" t="s">
        <v>185</v>
      </c>
      <c r="B40" s="44">
        <v>51</v>
      </c>
      <c r="C40" s="44">
        <v>51</v>
      </c>
      <c r="D40" s="45"/>
      <c r="E40" s="46"/>
      <c r="F40" s="47">
        <v>26</v>
      </c>
      <c r="G40" s="47"/>
    </row>
    <row r="41" ht="15.75" spans="1:7">
      <c r="A41" s="48" t="s">
        <v>34</v>
      </c>
      <c r="B41" s="44"/>
      <c r="C41" s="44"/>
      <c r="D41" s="45"/>
      <c r="E41" s="45"/>
      <c r="F41" s="46"/>
      <c r="G41" s="47"/>
    </row>
    <row r="42" ht="15.75" spans="1:7">
      <c r="A42" s="49" t="s">
        <v>186</v>
      </c>
      <c r="B42" s="44">
        <v>24</v>
      </c>
      <c r="C42" s="44">
        <v>24</v>
      </c>
      <c r="D42" s="45">
        <f>(B42*8+C42*4)/12</f>
        <v>24</v>
      </c>
      <c r="E42" s="45">
        <f>424/19</f>
        <v>22.3157894736842</v>
      </c>
      <c r="F42" s="47">
        <v>22</v>
      </c>
      <c r="G42" s="47">
        <v>2</v>
      </c>
    </row>
    <row r="43" ht="15.75" spans="1:7">
      <c r="A43" s="49" t="s">
        <v>187</v>
      </c>
      <c r="B43" s="44"/>
      <c r="C43" s="44"/>
      <c r="D43" s="44"/>
      <c r="E43" s="45"/>
      <c r="F43" s="47"/>
      <c r="G43" s="47"/>
    </row>
    <row r="44" ht="15.75" spans="1:7">
      <c r="A44" s="49" t="s">
        <v>188</v>
      </c>
      <c r="B44" s="44"/>
      <c r="C44" s="44"/>
      <c r="D44" s="44"/>
      <c r="E44" s="45"/>
      <c r="F44" s="47"/>
      <c r="G44" s="47"/>
    </row>
    <row r="45" ht="15.75" spans="1:7">
      <c r="A45" s="50" t="s">
        <v>38</v>
      </c>
      <c r="B45" s="44"/>
      <c r="C45" s="44"/>
      <c r="D45" s="44"/>
      <c r="E45" s="45"/>
      <c r="F45" s="47"/>
      <c r="G45" s="51"/>
    </row>
    <row r="46" ht="15.75" spans="1:7">
      <c r="A46" s="48" t="s">
        <v>39</v>
      </c>
      <c r="B46" s="44">
        <v>4</v>
      </c>
      <c r="C46" s="44">
        <v>4</v>
      </c>
      <c r="D46" s="44">
        <v>4</v>
      </c>
      <c r="E46" s="46">
        <v>4</v>
      </c>
      <c r="F46" s="47">
        <v>4</v>
      </c>
      <c r="G46" s="51">
        <v>23</v>
      </c>
    </row>
    <row r="47" ht="15.75" spans="1:7">
      <c r="A47" s="48" t="s">
        <v>40</v>
      </c>
      <c r="B47" s="44">
        <v>5</v>
      </c>
      <c r="C47" s="44">
        <v>5</v>
      </c>
      <c r="D47" s="44">
        <v>5</v>
      </c>
      <c r="E47" s="46"/>
      <c r="F47" s="47"/>
      <c r="G47" s="52"/>
    </row>
    <row r="48" ht="15.75" spans="1:7">
      <c r="A48" s="48" t="s">
        <v>41</v>
      </c>
      <c r="B48" s="44">
        <v>18</v>
      </c>
      <c r="C48" s="44">
        <v>18</v>
      </c>
      <c r="D48" s="44">
        <v>18</v>
      </c>
      <c r="E48" s="46"/>
      <c r="F48" s="47"/>
      <c r="G48" s="53"/>
    </row>
    <row r="49" ht="15.75" spans="1:7">
      <c r="A49" s="54" t="s">
        <v>42</v>
      </c>
      <c r="B49" s="44"/>
      <c r="C49" s="44"/>
      <c r="D49" s="44"/>
      <c r="E49" s="55"/>
      <c r="F49" s="55"/>
      <c r="G49" s="55"/>
    </row>
    <row r="50" ht="15.75" spans="1:7">
      <c r="A50" s="54" t="s">
        <v>43</v>
      </c>
      <c r="B50" s="44"/>
      <c r="C50" s="44"/>
      <c r="D50" s="44"/>
      <c r="E50" s="55"/>
      <c r="F50" s="55"/>
      <c r="G50" s="55"/>
    </row>
    <row r="51" ht="15.75" spans="1:7">
      <c r="A51" s="54" t="s">
        <v>44</v>
      </c>
      <c r="B51" s="44"/>
      <c r="C51" s="44"/>
      <c r="D51" s="44"/>
      <c r="E51" s="55"/>
      <c r="F51" s="55"/>
      <c r="G51" s="55"/>
    </row>
    <row r="52" ht="15.75" spans="1:7">
      <c r="A52" s="54" t="s">
        <v>45</v>
      </c>
      <c r="B52" s="44"/>
      <c r="C52" s="44"/>
      <c r="D52" s="44"/>
      <c r="E52" s="55"/>
      <c r="F52" s="55"/>
      <c r="G52" s="55"/>
    </row>
    <row r="53" ht="15.75" spans="1:7">
      <c r="A53" s="54" t="s">
        <v>46</v>
      </c>
      <c r="B53" s="44"/>
      <c r="C53" s="44"/>
      <c r="D53" s="44"/>
      <c r="E53" s="55"/>
      <c r="F53" s="55"/>
      <c r="G53" s="55"/>
    </row>
  </sheetData>
  <mergeCells count="12">
    <mergeCell ref="A1:G1"/>
    <mergeCell ref="A19:G19"/>
    <mergeCell ref="A37:G37"/>
    <mergeCell ref="E10:E12"/>
    <mergeCell ref="E28:E30"/>
    <mergeCell ref="E46:E48"/>
    <mergeCell ref="F10:F12"/>
    <mergeCell ref="F28:F30"/>
    <mergeCell ref="F46:F48"/>
    <mergeCell ref="G10:G12"/>
    <mergeCell ref="G28:G30"/>
    <mergeCell ref="G46:G48"/>
  </mergeCells>
  <pageMargins left="0.7" right="0.7"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zoomScale="91" zoomScaleNormal="91" workbookViewId="0">
      <selection activeCell="E30" sqref="E30"/>
    </sheetView>
  </sheetViews>
  <sheetFormatPr defaultColWidth="9" defaultRowHeight="13.5"/>
  <cols>
    <col min="1" max="1" width="22.125" customWidth="1"/>
    <col min="2" max="2" width="17.625" customWidth="1"/>
    <col min="3" max="3" width="13.25" customWidth="1"/>
    <col min="4" max="4" width="15.75" customWidth="1"/>
    <col min="5" max="5" width="13.75" customWidth="1"/>
    <col min="6" max="6" width="13.375" customWidth="1"/>
    <col min="7" max="7" width="17.625" customWidth="1"/>
    <col min="8" max="8" width="14" customWidth="1"/>
    <col min="10" max="10" width="13.75" customWidth="1"/>
  </cols>
  <sheetData>
    <row r="1" ht="25.5" spans="1:8">
      <c r="A1" s="18" t="s">
        <v>190</v>
      </c>
      <c r="B1" s="18"/>
      <c r="C1" s="18"/>
      <c r="D1" s="18"/>
      <c r="E1" s="18"/>
      <c r="F1" s="18"/>
      <c r="G1" s="18"/>
      <c r="H1" s="19"/>
    </row>
    <row r="2" spans="7:7">
      <c r="G2" t="s">
        <v>85</v>
      </c>
    </row>
    <row r="3" ht="15.75" spans="1:8">
      <c r="A3" s="20" t="s">
        <v>178</v>
      </c>
      <c r="B3" s="21" t="s">
        <v>191</v>
      </c>
      <c r="C3" s="21" t="s">
        <v>192</v>
      </c>
      <c r="D3" s="21" t="s">
        <v>193</v>
      </c>
      <c r="E3" s="22" t="s">
        <v>89</v>
      </c>
      <c r="F3" s="21" t="s">
        <v>194</v>
      </c>
      <c r="G3" s="23" t="s">
        <v>195</v>
      </c>
      <c r="H3" s="24" t="s">
        <v>196</v>
      </c>
    </row>
    <row r="4" ht="15.75" spans="1:8">
      <c r="A4" s="25" t="s">
        <v>197</v>
      </c>
      <c r="B4" s="26">
        <v>1707995.86</v>
      </c>
      <c r="C4" s="26">
        <f>27*81700</f>
        <v>2205900</v>
      </c>
      <c r="D4" s="26">
        <f>E4-B4</f>
        <v>-90800</v>
      </c>
      <c r="E4" s="26">
        <v>1617195.86</v>
      </c>
      <c r="F4" s="27"/>
      <c r="G4" s="28"/>
      <c r="H4" s="29"/>
    </row>
    <row r="5" ht="15.75" spans="1:8">
      <c r="A5" s="25" t="s">
        <v>198</v>
      </c>
      <c r="B5" s="26"/>
      <c r="C5" s="26"/>
      <c r="D5" s="26">
        <f t="shared" ref="D5:D11" si="0">E5-B5</f>
        <v>0</v>
      </c>
      <c r="E5" s="26"/>
      <c r="F5" s="27"/>
      <c r="G5" s="30"/>
      <c r="H5" s="29"/>
    </row>
    <row r="6" ht="15.75" spans="1:8">
      <c r="A6" s="31" t="s">
        <v>199</v>
      </c>
      <c r="B6" s="26">
        <v>260173.5</v>
      </c>
      <c r="C6" s="26"/>
      <c r="D6" s="26">
        <f t="shared" si="0"/>
        <v>0</v>
      </c>
      <c r="E6" s="26">
        <v>260173.5</v>
      </c>
      <c r="F6" s="27"/>
      <c r="G6" s="32"/>
      <c r="H6" s="29"/>
    </row>
    <row r="7" ht="15.75" spans="1:8">
      <c r="A7" s="25" t="s">
        <v>200</v>
      </c>
      <c r="B7" s="26"/>
      <c r="C7" s="26">
        <f>E4*0.12</f>
        <v>194063.5032</v>
      </c>
      <c r="D7" s="26">
        <f t="shared" si="0"/>
        <v>80859.793</v>
      </c>
      <c r="E7" s="26">
        <f>E4*0.05</f>
        <v>80859.793</v>
      </c>
      <c r="F7" s="26">
        <f>E4*0.05</f>
        <v>80859.793</v>
      </c>
      <c r="G7" s="30"/>
      <c r="H7" s="29"/>
    </row>
    <row r="8" ht="15.75" spans="1:8">
      <c r="A8" s="25" t="s">
        <v>201</v>
      </c>
      <c r="B8" s="26"/>
      <c r="C8" s="26">
        <f>E4*0.02</f>
        <v>32343.9172</v>
      </c>
      <c r="D8" s="26">
        <f t="shared" si="0"/>
        <v>32343.92</v>
      </c>
      <c r="E8" s="26">
        <f>F8</f>
        <v>32343.92</v>
      </c>
      <c r="F8" s="27">
        <v>32343.92</v>
      </c>
      <c r="G8" s="30"/>
      <c r="H8" s="29"/>
    </row>
    <row r="9" ht="15.75" spans="1:8">
      <c r="A9" s="25" t="s">
        <v>202</v>
      </c>
      <c r="B9" s="26"/>
      <c r="C9" s="26">
        <f>E4*0.025</f>
        <v>40429.8965</v>
      </c>
      <c r="D9" s="26">
        <f t="shared" si="0"/>
        <v>40429.9</v>
      </c>
      <c r="E9" s="26">
        <f>F9</f>
        <v>40429.9</v>
      </c>
      <c r="F9" s="27">
        <v>40429.9</v>
      </c>
      <c r="G9" s="30"/>
      <c r="H9" s="29"/>
    </row>
    <row r="10" ht="15.75" spans="1:8">
      <c r="A10" s="29" t="s">
        <v>203</v>
      </c>
      <c r="B10" s="29"/>
      <c r="C10" s="29"/>
      <c r="D10" s="26">
        <f t="shared" si="0"/>
        <v>0</v>
      </c>
      <c r="E10" s="29"/>
      <c r="F10" s="29"/>
      <c r="G10" s="29"/>
      <c r="H10" s="29"/>
    </row>
    <row r="11" ht="15.75" spans="1:8">
      <c r="A11" s="33" t="s">
        <v>174</v>
      </c>
      <c r="B11" s="34">
        <f>B4+B6+B7+B8+B9</f>
        <v>1968169.36</v>
      </c>
      <c r="C11" s="35"/>
      <c r="D11" s="26">
        <f t="shared" si="0"/>
        <v>62833.6129999999</v>
      </c>
      <c r="E11" s="34">
        <f>E4+E6+E7+E8+E9</f>
        <v>2031002.973</v>
      </c>
      <c r="F11" s="29"/>
      <c r="G11" s="29"/>
      <c r="H11" s="29"/>
    </row>
    <row r="12" ht="15.75" spans="1:8">
      <c r="A12" s="20" t="s">
        <v>178</v>
      </c>
      <c r="B12" s="21" t="s">
        <v>204</v>
      </c>
      <c r="C12" s="21" t="s">
        <v>192</v>
      </c>
      <c r="D12" s="21" t="s">
        <v>205</v>
      </c>
      <c r="E12" s="22" t="s">
        <v>91</v>
      </c>
      <c r="F12" s="21" t="s">
        <v>194</v>
      </c>
      <c r="G12" s="23" t="s">
        <v>206</v>
      </c>
      <c r="H12" s="24" t="s">
        <v>196</v>
      </c>
    </row>
    <row r="13" ht="15.75" spans="1:8">
      <c r="A13" s="25" t="s">
        <v>197</v>
      </c>
      <c r="B13" s="26">
        <v>1762598.84</v>
      </c>
      <c r="C13" s="26">
        <f>26*84000</f>
        <v>2184000</v>
      </c>
      <c r="D13" s="26"/>
      <c r="E13" s="26">
        <v>1762598.84</v>
      </c>
      <c r="F13" s="27"/>
      <c r="G13" s="28"/>
      <c r="H13" s="29"/>
    </row>
    <row r="14" ht="15.75" spans="1:8">
      <c r="A14" s="25" t="s">
        <v>198</v>
      </c>
      <c r="B14" s="26"/>
      <c r="C14" s="26"/>
      <c r="D14" s="26"/>
      <c r="E14" s="26"/>
      <c r="F14" s="27"/>
      <c r="G14" s="30"/>
      <c r="H14" s="29"/>
    </row>
    <row r="15" ht="15.75" spans="1:8">
      <c r="A15" s="31" t="s">
        <v>199</v>
      </c>
      <c r="B15" s="26">
        <v>122356.5</v>
      </c>
      <c r="C15" s="26"/>
      <c r="D15" s="26"/>
      <c r="E15" s="26">
        <v>122356.5</v>
      </c>
      <c r="F15" s="27"/>
      <c r="G15" s="32"/>
      <c r="H15" s="29"/>
    </row>
    <row r="16" ht="15.75" spans="1:8">
      <c r="A16" s="25" t="s">
        <v>200</v>
      </c>
      <c r="B16" s="26"/>
      <c r="C16" s="26">
        <f>E13*0.12</f>
        <v>211511.8608</v>
      </c>
      <c r="D16" s="26">
        <f t="shared" ref="D16:D20" si="1">E16-B16</f>
        <v>88129.942</v>
      </c>
      <c r="E16" s="26">
        <f>E13*0.05</f>
        <v>88129.942</v>
      </c>
      <c r="F16" s="26">
        <f>E13*0.05</f>
        <v>88129.942</v>
      </c>
      <c r="G16" s="30"/>
      <c r="H16" s="29"/>
    </row>
    <row r="17" ht="15.75" spans="1:8">
      <c r="A17" s="25" t="s">
        <v>201</v>
      </c>
      <c r="B17" s="26"/>
      <c r="C17" s="26">
        <f>E13*0.02</f>
        <v>35251.9768</v>
      </c>
      <c r="D17" s="26">
        <f t="shared" si="1"/>
        <v>35251.9768</v>
      </c>
      <c r="E17" s="26">
        <f>F17</f>
        <v>35251.9768</v>
      </c>
      <c r="F17" s="27">
        <f>E13*0.02</f>
        <v>35251.9768</v>
      </c>
      <c r="G17" s="30"/>
      <c r="H17" s="29"/>
    </row>
    <row r="18" ht="15.75" spans="1:8">
      <c r="A18" s="25" t="s">
        <v>202</v>
      </c>
      <c r="B18" s="26"/>
      <c r="C18" s="26">
        <f>E13*0.025</f>
        <v>44064.971</v>
      </c>
      <c r="D18" s="26">
        <f t="shared" si="1"/>
        <v>44064.971</v>
      </c>
      <c r="E18" s="26">
        <f>F18</f>
        <v>44064.971</v>
      </c>
      <c r="F18" s="27">
        <f>E13*0.025</f>
        <v>44064.971</v>
      </c>
      <c r="G18" s="30"/>
      <c r="H18" s="29"/>
    </row>
    <row r="19" ht="15.75" spans="1:8">
      <c r="A19" s="29" t="s">
        <v>203</v>
      </c>
      <c r="B19" s="36">
        <v>619111.34</v>
      </c>
      <c r="C19" s="29"/>
      <c r="D19" s="26">
        <f t="shared" si="1"/>
        <v>-619111.34</v>
      </c>
      <c r="E19" s="29">
        <v>0</v>
      </c>
      <c r="F19" s="29"/>
      <c r="G19" s="29"/>
      <c r="H19" s="29"/>
    </row>
    <row r="20" ht="15.75" spans="1:8">
      <c r="A20" s="33" t="s">
        <v>174</v>
      </c>
      <c r="B20" s="34">
        <f>B13+B15+B16+B17+B18+B19</f>
        <v>2504066.68</v>
      </c>
      <c r="C20" s="35"/>
      <c r="D20" s="26">
        <f t="shared" si="1"/>
        <v>-451664.4502</v>
      </c>
      <c r="E20" s="34">
        <f>E13+E15+E16+E17+E18</f>
        <v>2052402.2298</v>
      </c>
      <c r="F20" s="29"/>
      <c r="G20" s="29"/>
      <c r="H20" s="29"/>
    </row>
    <row r="21" ht="15.75" spans="1:8">
      <c r="A21" s="20" t="s">
        <v>178</v>
      </c>
      <c r="B21" s="21" t="s">
        <v>207</v>
      </c>
      <c r="C21" s="21" t="s">
        <v>192</v>
      </c>
      <c r="D21" s="21" t="s">
        <v>208</v>
      </c>
      <c r="E21" s="22" t="s">
        <v>93</v>
      </c>
      <c r="F21" s="21" t="s">
        <v>194</v>
      </c>
      <c r="G21" s="23" t="s">
        <v>209</v>
      </c>
      <c r="H21" s="24" t="s">
        <v>196</v>
      </c>
    </row>
    <row r="22" ht="15.75" spans="1:10">
      <c r="A22" s="25" t="s">
        <v>197</v>
      </c>
      <c r="B22" s="26">
        <v>1999902.24</v>
      </c>
      <c r="C22" s="26">
        <f>86300*26</f>
        <v>2243800</v>
      </c>
      <c r="D22" s="26"/>
      <c r="E22" s="26">
        <v>1999902.24</v>
      </c>
      <c r="F22" s="27"/>
      <c r="G22" s="28"/>
      <c r="H22" s="29"/>
      <c r="J22" s="37"/>
    </row>
    <row r="23" ht="15.75" spans="1:8">
      <c r="A23" s="25" t="s">
        <v>198</v>
      </c>
      <c r="B23" s="26"/>
      <c r="C23" s="26"/>
      <c r="D23" s="26"/>
      <c r="E23" s="26"/>
      <c r="F23" s="27"/>
      <c r="G23" s="30"/>
      <c r="H23" s="29"/>
    </row>
    <row r="24" ht="15.75" spans="1:8">
      <c r="A24" s="31" t="s">
        <v>199</v>
      </c>
      <c r="B24" s="26">
        <v>183816.52</v>
      </c>
      <c r="C24" s="26"/>
      <c r="D24" s="26"/>
      <c r="E24" s="26">
        <v>183816.52</v>
      </c>
      <c r="F24" s="27"/>
      <c r="G24" s="32"/>
      <c r="H24" s="29"/>
    </row>
    <row r="25" ht="15.75" spans="1:8">
      <c r="A25" s="25" t="s">
        <v>200</v>
      </c>
      <c r="B25" s="26"/>
      <c r="C25" s="26">
        <f>E22*0.12</f>
        <v>239988.2688</v>
      </c>
      <c r="D25" s="26">
        <f t="shared" ref="D25:D29" si="2">E25-B25</f>
        <v>99995.112</v>
      </c>
      <c r="E25" s="26">
        <f>E22*0.05</f>
        <v>99995.112</v>
      </c>
      <c r="F25" s="26">
        <f>E22*0.05</f>
        <v>99995.112</v>
      </c>
      <c r="G25" s="30"/>
      <c r="H25" s="29"/>
    </row>
    <row r="26" ht="15.75" spans="1:8">
      <c r="A26" s="25" t="s">
        <v>201</v>
      </c>
      <c r="B26" s="26"/>
      <c r="C26" s="26">
        <f>E22*0.02</f>
        <v>39998.0448</v>
      </c>
      <c r="D26" s="26">
        <f t="shared" si="2"/>
        <v>39998.0448</v>
      </c>
      <c r="E26" s="26">
        <f>F26</f>
        <v>39998.0448</v>
      </c>
      <c r="F26" s="27">
        <f>E22*0.02</f>
        <v>39998.0448</v>
      </c>
      <c r="G26" s="30"/>
      <c r="H26" s="29"/>
    </row>
    <row r="27" ht="15.75" spans="1:8">
      <c r="A27" s="25" t="s">
        <v>202</v>
      </c>
      <c r="B27" s="26"/>
      <c r="C27" s="26">
        <f>E22*0.025</f>
        <v>49997.556</v>
      </c>
      <c r="D27" s="26">
        <f t="shared" si="2"/>
        <v>49997.556</v>
      </c>
      <c r="E27" s="26">
        <f>F27</f>
        <v>49997.556</v>
      </c>
      <c r="F27" s="27">
        <f>E22*0.025</f>
        <v>49997.556</v>
      </c>
      <c r="G27" s="30"/>
      <c r="H27" s="29"/>
    </row>
    <row r="28" ht="15.75" spans="1:8">
      <c r="A28" s="29" t="s">
        <v>203</v>
      </c>
      <c r="B28" s="36">
        <v>619111.34</v>
      </c>
      <c r="C28" s="29"/>
      <c r="D28" s="26">
        <f t="shared" si="2"/>
        <v>-619111.34</v>
      </c>
      <c r="E28" s="29">
        <v>0</v>
      </c>
      <c r="F28" s="29"/>
      <c r="G28" s="29"/>
      <c r="H28" s="29"/>
    </row>
    <row r="29" ht="15.75" spans="1:8">
      <c r="A29" s="25" t="s">
        <v>174</v>
      </c>
      <c r="B29" s="34">
        <f>B22+B24++B25+B26+B27+B28</f>
        <v>2802830.1</v>
      </c>
      <c r="C29" s="35"/>
      <c r="D29" s="26">
        <f t="shared" si="2"/>
        <v>-429120.6272</v>
      </c>
      <c r="E29" s="34">
        <f>E22+E24+E25+E26+E27</f>
        <v>2373709.4728</v>
      </c>
      <c r="F29" s="29"/>
      <c r="G29" s="29"/>
      <c r="H29" s="29"/>
    </row>
  </sheetData>
  <mergeCells count="1">
    <mergeCell ref="A1:G1"/>
  </mergeCells>
  <pageMargins left="0.7" right="0.7" top="0.432638888888889" bottom="0.43263888888888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workbookViewId="0">
      <selection activeCell="F1" sqref="F1:J31"/>
    </sheetView>
  </sheetViews>
  <sheetFormatPr defaultColWidth="9" defaultRowHeight="13.5"/>
  <cols>
    <col min="1" max="1" width="25.875" customWidth="1"/>
    <col min="2" max="2" width="15" customWidth="1"/>
    <col min="3" max="3" width="14.375" customWidth="1"/>
    <col min="4" max="4" width="13.375" customWidth="1"/>
    <col min="5" max="5" width="13.5" customWidth="1"/>
    <col min="6" max="6" width="25.125" customWidth="1"/>
    <col min="7" max="7" width="14.25" customWidth="1"/>
    <col min="8" max="8" width="12" customWidth="1"/>
    <col min="9" max="9" width="10.375" customWidth="1"/>
    <col min="10" max="10" width="13" customWidth="1"/>
  </cols>
  <sheetData>
    <row r="1" ht="25.5" spans="1:10">
      <c r="A1" s="6" t="s">
        <v>210</v>
      </c>
      <c r="B1" s="6"/>
      <c r="C1" s="6"/>
      <c r="D1" s="6"/>
      <c r="E1" s="6"/>
      <c r="F1" s="6" t="s">
        <v>211</v>
      </c>
      <c r="G1" s="6"/>
      <c r="H1" s="6"/>
      <c r="I1" s="6"/>
      <c r="J1" s="6"/>
    </row>
    <row r="2" ht="15.75" spans="1:10">
      <c r="A2" s="7" t="s">
        <v>212</v>
      </c>
      <c r="B2" s="8" t="s">
        <v>213</v>
      </c>
      <c r="C2" s="8" t="s">
        <v>214</v>
      </c>
      <c r="D2" s="8" t="s">
        <v>215</v>
      </c>
      <c r="E2" s="8" t="s">
        <v>216</v>
      </c>
      <c r="F2" s="7" t="s">
        <v>212</v>
      </c>
      <c r="G2" s="8" t="s">
        <v>213</v>
      </c>
      <c r="H2" s="8" t="s">
        <v>214</v>
      </c>
      <c r="I2" s="8" t="s">
        <v>215</v>
      </c>
      <c r="J2" s="8" t="s">
        <v>216</v>
      </c>
    </row>
    <row r="3" ht="21.75" customHeight="1" spans="1:10">
      <c r="A3" s="9" t="s">
        <v>217</v>
      </c>
      <c r="B3" s="10">
        <f>B4+B9+B21+B28</f>
        <v>5253487.89</v>
      </c>
      <c r="C3" s="11"/>
      <c r="D3" s="11"/>
      <c r="E3" s="11"/>
      <c r="F3" s="9" t="s">
        <v>217</v>
      </c>
      <c r="G3" s="10">
        <f>G4+G9+G21+G28</f>
        <v>2687680</v>
      </c>
      <c r="H3" s="11"/>
      <c r="I3" s="11"/>
      <c r="J3" s="17">
        <f>J4+J9++J21+J28</f>
        <v>235792.375</v>
      </c>
    </row>
    <row r="4" ht="21.75" customHeight="1" spans="1:10">
      <c r="A4" s="12" t="s">
        <v>218</v>
      </c>
      <c r="B4" s="10">
        <f>B5+B7</f>
        <v>2712199.69</v>
      </c>
      <c r="C4" s="11"/>
      <c r="D4" s="11"/>
      <c r="E4" s="11"/>
      <c r="F4" s="12" t="s">
        <v>218</v>
      </c>
      <c r="G4" s="10">
        <f>G5+G7</f>
        <v>1680000</v>
      </c>
      <c r="H4" s="11"/>
      <c r="I4" s="11"/>
      <c r="J4" s="17">
        <f>J5+J6+J7+J8</f>
        <v>53200</v>
      </c>
    </row>
    <row r="5" ht="21.75" customHeight="1" spans="1:10">
      <c r="A5" s="13" t="s">
        <v>219</v>
      </c>
      <c r="B5" s="10">
        <v>2712199.69</v>
      </c>
      <c r="C5" s="11">
        <v>20</v>
      </c>
      <c r="D5" s="14">
        <v>0.05</v>
      </c>
      <c r="E5" s="15">
        <v>0.0475</v>
      </c>
      <c r="F5" s="13" t="s">
        <v>219</v>
      </c>
      <c r="G5" s="10">
        <v>1680000</v>
      </c>
      <c r="H5" s="11">
        <v>30</v>
      </c>
      <c r="I5" s="14">
        <v>0.05</v>
      </c>
      <c r="J5" s="17">
        <f>G5*0.95/H5</f>
        <v>53200</v>
      </c>
    </row>
    <row r="6" ht="21.75" customHeight="1" spans="1:10">
      <c r="A6" s="13" t="s">
        <v>220</v>
      </c>
      <c r="B6" s="10"/>
      <c r="C6" s="11"/>
      <c r="D6" s="11"/>
      <c r="E6" s="11"/>
      <c r="F6" s="13" t="s">
        <v>220</v>
      </c>
      <c r="G6" s="10"/>
      <c r="H6" s="11"/>
      <c r="I6" s="11"/>
      <c r="J6" s="17"/>
    </row>
    <row r="7" ht="21.75" customHeight="1" spans="1:10">
      <c r="A7" s="13" t="s">
        <v>221</v>
      </c>
      <c r="B7" s="10"/>
      <c r="C7" s="11"/>
      <c r="D7" s="11"/>
      <c r="E7" s="11"/>
      <c r="F7" s="13" t="s">
        <v>221</v>
      </c>
      <c r="G7" s="10"/>
      <c r="H7" s="11"/>
      <c r="I7" s="11"/>
      <c r="J7" s="17"/>
    </row>
    <row r="8" ht="21.75" customHeight="1" spans="1:10">
      <c r="A8" s="13" t="s">
        <v>222</v>
      </c>
      <c r="B8" s="10"/>
      <c r="C8" s="11"/>
      <c r="D8" s="11"/>
      <c r="E8" s="11"/>
      <c r="F8" s="13" t="s">
        <v>222</v>
      </c>
      <c r="G8" s="10"/>
      <c r="H8" s="11"/>
      <c r="I8" s="11"/>
      <c r="J8" s="17"/>
    </row>
    <row r="9" ht="21.75" customHeight="1" spans="1:10">
      <c r="A9" s="16" t="s">
        <v>223</v>
      </c>
      <c r="B9" s="10">
        <f>B11</f>
        <v>85035</v>
      </c>
      <c r="C9" s="11">
        <v>10</v>
      </c>
      <c r="D9" s="14">
        <v>0.05</v>
      </c>
      <c r="E9" s="15">
        <v>0.095</v>
      </c>
      <c r="F9" s="16" t="s">
        <v>223</v>
      </c>
      <c r="G9" s="10">
        <f>G10+G11+G12+G13++G14+G15+G16+G17+G18+G19+G20</f>
        <v>595630</v>
      </c>
      <c r="H9" s="11"/>
      <c r="I9" s="14"/>
      <c r="J9" s="17">
        <f>J10+J11+J13+J15+J17+J18+J19</f>
        <v>106765.75</v>
      </c>
    </row>
    <row r="10" ht="21.75" customHeight="1" spans="1:10">
      <c r="A10" s="13" t="s">
        <v>224</v>
      </c>
      <c r="B10" s="10"/>
      <c r="C10" s="11"/>
      <c r="D10" s="11"/>
      <c r="E10" s="11"/>
      <c r="F10" s="13" t="s">
        <v>224</v>
      </c>
      <c r="G10" s="10">
        <f>82400+101200+4000</f>
        <v>187600</v>
      </c>
      <c r="H10" s="11">
        <v>6</v>
      </c>
      <c r="I10" s="14">
        <v>0.05</v>
      </c>
      <c r="J10" s="17">
        <f t="shared" ref="J10:J17" si="0">G10*0.95/H10</f>
        <v>29703.3333333333</v>
      </c>
    </row>
    <row r="11" ht="21.75" customHeight="1" spans="1:10">
      <c r="A11" s="13" t="s">
        <v>225</v>
      </c>
      <c r="B11" s="10">
        <v>85035</v>
      </c>
      <c r="C11" s="11"/>
      <c r="D11" s="11"/>
      <c r="E11" s="11"/>
      <c r="F11" s="13" t="s">
        <v>225</v>
      </c>
      <c r="G11" s="10">
        <f>14630</f>
        <v>14630</v>
      </c>
      <c r="H11" s="11">
        <v>6</v>
      </c>
      <c r="I11" s="14">
        <v>0.05</v>
      </c>
      <c r="J11" s="17">
        <f t="shared" si="0"/>
        <v>2316.41666666667</v>
      </c>
    </row>
    <row r="12" ht="21.75" customHeight="1" spans="1:10">
      <c r="A12" s="13" t="s">
        <v>226</v>
      </c>
      <c r="B12" s="10"/>
      <c r="C12" s="11"/>
      <c r="D12" s="11"/>
      <c r="E12" s="11"/>
      <c r="F12" s="13" t="s">
        <v>226</v>
      </c>
      <c r="G12" s="10"/>
      <c r="H12" s="11"/>
      <c r="I12" s="14"/>
      <c r="J12" s="17"/>
    </row>
    <row r="13" ht="21.75" customHeight="1" spans="1:10">
      <c r="A13" s="13" t="s">
        <v>227</v>
      </c>
      <c r="B13" s="10"/>
      <c r="C13" s="11"/>
      <c r="D13" s="11"/>
      <c r="E13" s="11"/>
      <c r="F13" s="13" t="s">
        <v>227</v>
      </c>
      <c r="G13" s="10">
        <v>130016</v>
      </c>
      <c r="H13" s="11">
        <v>5</v>
      </c>
      <c r="I13" s="14">
        <v>0.05</v>
      </c>
      <c r="J13" s="17">
        <f t="shared" si="0"/>
        <v>24703.04</v>
      </c>
    </row>
    <row r="14" ht="21.75" customHeight="1" spans="1:10">
      <c r="A14" s="13" t="s">
        <v>228</v>
      </c>
      <c r="B14" s="10"/>
      <c r="C14" s="11"/>
      <c r="D14" s="11"/>
      <c r="E14" s="11"/>
      <c r="F14" s="13" t="s">
        <v>228</v>
      </c>
      <c r="G14" s="10"/>
      <c r="H14" s="11"/>
      <c r="I14" s="14"/>
      <c r="J14" s="17"/>
    </row>
    <row r="15" ht="21.75" customHeight="1" spans="1:10">
      <c r="A15" s="13" t="s">
        <v>229</v>
      </c>
      <c r="B15" s="10"/>
      <c r="C15" s="11"/>
      <c r="D15" s="11"/>
      <c r="E15" s="11"/>
      <c r="F15" s="13" t="s">
        <v>229</v>
      </c>
      <c r="G15" s="10">
        <f>36841+218603</f>
        <v>255444</v>
      </c>
      <c r="H15" s="11">
        <v>5</v>
      </c>
      <c r="I15" s="14">
        <v>0.05</v>
      </c>
      <c r="J15" s="17">
        <f t="shared" si="0"/>
        <v>48534.36</v>
      </c>
    </row>
    <row r="16" ht="21.75" customHeight="1" spans="1:10">
      <c r="A16" s="13" t="s">
        <v>230</v>
      </c>
      <c r="B16" s="10"/>
      <c r="C16" s="11"/>
      <c r="D16" s="11"/>
      <c r="E16" s="11"/>
      <c r="F16" s="13" t="s">
        <v>230</v>
      </c>
      <c r="G16" s="10"/>
      <c r="H16" s="11"/>
      <c r="I16" s="14"/>
      <c r="J16" s="17"/>
    </row>
    <row r="17" ht="21.75" customHeight="1" spans="1:10">
      <c r="A17" s="13" t="s">
        <v>231</v>
      </c>
      <c r="B17" s="10"/>
      <c r="C17" s="11"/>
      <c r="D17" s="11"/>
      <c r="E17" s="11"/>
      <c r="F17" s="13" t="s">
        <v>231</v>
      </c>
      <c r="G17" s="10">
        <v>7940</v>
      </c>
      <c r="H17" s="11">
        <v>5</v>
      </c>
      <c r="I17" s="14">
        <v>0.05</v>
      </c>
      <c r="J17" s="17">
        <f t="shared" si="0"/>
        <v>1508.6</v>
      </c>
    </row>
    <row r="18" ht="21.75" customHeight="1" spans="1:10">
      <c r="A18" s="13" t="s">
        <v>232</v>
      </c>
      <c r="B18" s="10"/>
      <c r="C18" s="11"/>
      <c r="D18" s="11"/>
      <c r="E18" s="11"/>
      <c r="F18" s="13" t="s">
        <v>232</v>
      </c>
      <c r="G18" s="10"/>
      <c r="H18" s="11"/>
      <c r="I18" s="11"/>
      <c r="J18" s="17"/>
    </row>
    <row r="19" ht="21.75" customHeight="1" spans="1:10">
      <c r="A19" s="13" t="s">
        <v>233</v>
      </c>
      <c r="B19" s="10"/>
      <c r="C19" s="11"/>
      <c r="D19" s="11"/>
      <c r="E19" s="11"/>
      <c r="F19" s="13" t="s">
        <v>233</v>
      </c>
      <c r="G19" s="10"/>
      <c r="H19" s="11"/>
      <c r="I19" s="11"/>
      <c r="J19" s="17"/>
    </row>
    <row r="20" ht="21.75" customHeight="1" spans="1:10">
      <c r="A20" s="13" t="s">
        <v>234</v>
      </c>
      <c r="B20" s="10"/>
      <c r="C20" s="11"/>
      <c r="D20" s="11"/>
      <c r="E20" s="11"/>
      <c r="F20" s="13" t="s">
        <v>234</v>
      </c>
      <c r="G20" s="10"/>
      <c r="H20" s="11"/>
      <c r="I20" s="11"/>
      <c r="J20" s="17"/>
    </row>
    <row r="21" ht="21.75" customHeight="1" spans="1:10">
      <c r="A21" s="16" t="s">
        <v>235</v>
      </c>
      <c r="B21" s="10">
        <v>1393510.7</v>
      </c>
      <c r="C21" s="11">
        <v>10</v>
      </c>
      <c r="D21" s="14">
        <v>0.05</v>
      </c>
      <c r="E21" s="15">
        <v>0.095</v>
      </c>
      <c r="F21" s="16" t="s">
        <v>235</v>
      </c>
      <c r="G21" s="10">
        <f>G22+G23+G27</f>
        <v>220799</v>
      </c>
      <c r="H21" s="11">
        <v>5</v>
      </c>
      <c r="I21" s="14">
        <v>0.05</v>
      </c>
      <c r="J21" s="17">
        <f t="shared" ref="J21:J24" si="1">G21*0.95/H21</f>
        <v>41951.81</v>
      </c>
    </row>
    <row r="22" ht="21.75" customHeight="1" spans="1:10">
      <c r="A22" s="13" t="s">
        <v>236</v>
      </c>
      <c r="B22" s="10"/>
      <c r="C22" s="11"/>
      <c r="D22" s="11"/>
      <c r="E22" s="11"/>
      <c r="F22" s="13" t="s">
        <v>236</v>
      </c>
      <c r="G22" s="10">
        <f>132499+15943</f>
        <v>148442</v>
      </c>
      <c r="H22" s="11">
        <v>5</v>
      </c>
      <c r="I22" s="14">
        <v>0.05</v>
      </c>
      <c r="J22" s="17">
        <f t="shared" si="1"/>
        <v>28203.98</v>
      </c>
    </row>
    <row r="23" ht="21.75" customHeight="1" spans="1:10">
      <c r="A23" s="13" t="s">
        <v>237</v>
      </c>
      <c r="B23" s="10"/>
      <c r="C23" s="11"/>
      <c r="D23" s="11"/>
      <c r="E23" s="11"/>
      <c r="F23" s="13" t="s">
        <v>237</v>
      </c>
      <c r="G23" s="10">
        <f>44315+28042</f>
        <v>72357</v>
      </c>
      <c r="H23" s="11">
        <v>5</v>
      </c>
      <c r="I23" s="14">
        <v>0.05</v>
      </c>
      <c r="J23" s="17">
        <f t="shared" si="1"/>
        <v>13747.83</v>
      </c>
    </row>
    <row r="24" ht="21.75" customHeight="1" spans="1:10">
      <c r="A24" s="13" t="s">
        <v>238</v>
      </c>
      <c r="B24" s="10"/>
      <c r="C24" s="11"/>
      <c r="D24" s="11"/>
      <c r="E24" s="11"/>
      <c r="F24" s="13" t="s">
        <v>238</v>
      </c>
      <c r="G24" s="10">
        <v>51469</v>
      </c>
      <c r="H24" s="11">
        <v>5</v>
      </c>
      <c r="I24" s="14">
        <v>0.05</v>
      </c>
      <c r="J24" s="17">
        <f t="shared" si="1"/>
        <v>9779.11</v>
      </c>
    </row>
    <row r="25" ht="21.75" customHeight="1" spans="1:10">
      <c r="A25" s="13" t="s">
        <v>239</v>
      </c>
      <c r="B25" s="10"/>
      <c r="C25" s="11"/>
      <c r="D25" s="11"/>
      <c r="E25" s="11"/>
      <c r="F25" s="13" t="s">
        <v>239</v>
      </c>
      <c r="G25" s="10"/>
      <c r="H25" s="11"/>
      <c r="I25" s="11"/>
      <c r="J25" s="17"/>
    </row>
    <row r="26" ht="21.75" customHeight="1" spans="1:10">
      <c r="A26" s="13" t="s">
        <v>240</v>
      </c>
      <c r="B26" s="10"/>
      <c r="C26" s="11"/>
      <c r="D26" s="11"/>
      <c r="E26" s="11"/>
      <c r="F26" s="13" t="s">
        <v>240</v>
      </c>
      <c r="G26" s="10"/>
      <c r="H26" s="11"/>
      <c r="I26" s="11"/>
      <c r="J26" s="17"/>
    </row>
    <row r="27" ht="21.75" customHeight="1" spans="1:10">
      <c r="A27" s="13" t="s">
        <v>241</v>
      </c>
      <c r="B27" s="10"/>
      <c r="C27" s="11"/>
      <c r="D27" s="11"/>
      <c r="E27" s="11"/>
      <c r="F27" s="13" t="s">
        <v>241</v>
      </c>
      <c r="G27" s="10"/>
      <c r="H27" s="11"/>
      <c r="I27" s="11"/>
      <c r="J27" s="17"/>
    </row>
    <row r="28" ht="21.75" customHeight="1" spans="1:10">
      <c r="A28" s="16" t="s">
        <v>242</v>
      </c>
      <c r="B28" s="10">
        <v>1062742.5</v>
      </c>
      <c r="C28" s="11">
        <v>10</v>
      </c>
      <c r="D28" s="14">
        <v>0.05</v>
      </c>
      <c r="E28" s="11">
        <v>0.095</v>
      </c>
      <c r="F28" s="16" t="s">
        <v>242</v>
      </c>
      <c r="G28" s="10">
        <f>G29+G30+G31</f>
        <v>191251</v>
      </c>
      <c r="H28" s="11"/>
      <c r="I28" s="14"/>
      <c r="J28" s="17">
        <f>J30+J31</f>
        <v>33874.815</v>
      </c>
    </row>
    <row r="29" ht="21.75" customHeight="1" spans="1:10">
      <c r="A29" s="13" t="s">
        <v>243</v>
      </c>
      <c r="B29" s="11"/>
      <c r="C29" s="11"/>
      <c r="D29" s="11"/>
      <c r="E29" s="11"/>
      <c r="F29" s="13" t="s">
        <v>243</v>
      </c>
      <c r="G29" s="11"/>
      <c r="H29" s="11"/>
      <c r="I29" s="11"/>
      <c r="J29" s="17"/>
    </row>
    <row r="30" ht="21.75" customHeight="1" spans="1:10">
      <c r="A30" s="13" t="s">
        <v>244</v>
      </c>
      <c r="B30" s="11"/>
      <c r="C30" s="11"/>
      <c r="D30" s="11"/>
      <c r="E30" s="11"/>
      <c r="F30" s="13" t="s">
        <v>244</v>
      </c>
      <c r="G30" s="11">
        <f>78200+12126+75000</f>
        <v>165326</v>
      </c>
      <c r="H30" s="11">
        <v>5</v>
      </c>
      <c r="I30" s="14">
        <v>0.05</v>
      </c>
      <c r="J30" s="17">
        <f t="shared" ref="J30:J31" si="2">G30*0.95/H30</f>
        <v>31411.94</v>
      </c>
    </row>
    <row r="31" ht="21.75" customHeight="1" spans="1:10">
      <c r="A31" s="13" t="s">
        <v>245</v>
      </c>
      <c r="B31" s="11"/>
      <c r="C31" s="11"/>
      <c r="D31" s="11"/>
      <c r="E31" s="11"/>
      <c r="F31" s="13" t="s">
        <v>245</v>
      </c>
      <c r="G31" s="11">
        <f>13000+8925+2560+1440</f>
        <v>25925</v>
      </c>
      <c r="H31" s="11">
        <v>10</v>
      </c>
      <c r="I31" s="14">
        <v>0.05</v>
      </c>
      <c r="J31" s="17">
        <f t="shared" si="2"/>
        <v>2462.875</v>
      </c>
    </row>
  </sheetData>
  <mergeCells count="2">
    <mergeCell ref="A1:E1"/>
    <mergeCell ref="F1:J1"/>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封面</vt:lpstr>
      <vt:lpstr>基本情况表</vt:lpstr>
      <vt:lpstr>收入情况表</vt:lpstr>
      <vt:lpstr>教育成本归集表</vt:lpstr>
      <vt:lpstr>教育培养成本核定表</vt:lpstr>
      <vt:lpstr>学生人数核定表</vt:lpstr>
      <vt:lpstr>教职工人数核定表</vt:lpstr>
      <vt:lpstr>薪酬核定表</vt:lpstr>
      <vt:lpstr>固定资产折旧计算表</vt:lpstr>
      <vt:lpstr>承诺书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2022-07-04T01:13:00Z</dcterms:created>
  <cp:lastPrinted>2022-08-18T02:58:00Z</cp:lastPrinted>
  <dcterms:modified xsi:type="dcterms:W3CDTF">2024-01-05T06:12:18Z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4A6BDEA928E248E3B2D37C315D36D741</vt:lpwstr>
  </property>
</Properties>
</file>